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1"/>
  </bookViews>
  <sheets>
    <sheet name="cover" sheetId="1" r:id="rId1"/>
    <sheet name="IS" sheetId="2" r:id="rId2"/>
    <sheet name="SFP" sheetId="3" r:id="rId3"/>
    <sheet name="CSF" sheetId="4" r:id="rId4"/>
    <sheet name="EQS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_xlnm.Print_Area" localSheetId="4">'EQS'!$A$2:$P$51</definedName>
    <definedName name="_xlnm.Print_Area" localSheetId="1">'IS'!$A$2:$G$49</definedName>
    <definedName name="_xlnm.Print_Area" localSheetId="2">'SFP'!$A$2:$G$63</definedName>
    <definedName name="_xlnm.Print_Titles" localSheetId="1">'IS'!$2:$3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'EQS'!#REF!</definedName>
    <definedName name="Z_2BD2C2C3_AF9C_11D6_9CEF_00D009775214_.wvu.Cols" localSheetId="4" hidden="1">'EQS'!#REF!</definedName>
    <definedName name="Z_3DF3D3DF_0C20_498D_AC7F_CE0D39724717_.wvu.Cols" localSheetId="4" hidden="1">'EQS'!#REF!</definedName>
    <definedName name="Z_9656BBF7_C4A3_41EC_B0C6_A21B380E3C2F_.wvu.Cols" localSheetId="4" hidden="1">'EQS'!#REF!</definedName>
    <definedName name="Z_9656BBF7_C4A3_41EC_B0C6_A21B380E3C2F_.wvu.PrintArea" localSheetId="4" hidden="1">'EQS'!$A$2:$O$41</definedName>
  </definedNames>
  <calcPr fullCalcOnLoad="1"/>
</workbook>
</file>

<file path=xl/comments2.xml><?xml version="1.0" encoding="utf-8"?>
<comments xmlns="http://schemas.openxmlformats.org/spreadsheetml/2006/main">
  <authors>
    <author>Slavka Petrova</author>
  </authors>
  <commentList>
    <comment ref="F9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добавят се 168 х.лв. и 27 х.лв. комисионна на Лафайет и на Сантико, които по същността си са комисинна по договор, а не бонус оборот (по същността си намаляме бонус оборота, който е със знак минус в приходите).</t>
        </r>
      </text>
    </comment>
    <comment ref="F13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добавени са 168 х.лв. комисионна на Лафайет и 27 х. лв. комисионна на Сантико, която следва да се покаже като ВУ.</t>
        </r>
      </text>
    </comment>
    <comment ref="D9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изваждаме комисионните, които не са бонус оборот сантико и лафайет 116 х.лв. - отиват в разходи за дистрибуция, тъй като са комисионна по д-р.</t>
        </r>
      </text>
    </comment>
    <comment ref="D13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добавяме комисионните по договори с лафайет, сантико 116 х.лв.
</t>
        </r>
      </text>
    </comment>
    <comment ref="D18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намаляване  с констатиран двоен оборот в 624 и 724 10 х.лв. PP0000430 и PP0000429</t>
        </r>
      </text>
    </comment>
    <comment ref="D19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- 10 х.лв. двоен оборот</t>
        </r>
      </text>
    </comment>
  </commentList>
</comments>
</file>

<file path=xl/comments3.xml><?xml version="1.0" encoding="utf-8"?>
<comments xmlns="http://schemas.openxmlformats.org/spreadsheetml/2006/main">
  <authors>
    <author>Slavka Petrova</author>
  </authors>
  <commentList>
    <comment ref="F16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86 от 613 наеми на Дарик имоти</t>
        </r>
      </text>
    </comment>
    <comment ref="F18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-86 наеми на Дарик имоти</t>
        </r>
      </text>
    </comment>
    <comment ref="F38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1 за изравнение от СЛ!</t>
        </r>
      </text>
    </comment>
    <comment ref="F39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Дарик имоти 2 + Софарма трейдинг 25 х.лв., останалите са под 1!</t>
        </r>
      </text>
    </comment>
    <comment ref="D18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намаляваме с 10 х.лв. отразената към 31.12.2012 г. транзакция 402/499 Атмос - монтаж машини
- дарик имоти наем - 101 х.лв.</t>
        </r>
      </text>
    </comment>
    <comment ref="D38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добавяме търговски задължения от 499 сметка 40 х.лв. и намаляваме с 10 х.лв. кореспонденцията на атмос 402/499</t>
        </r>
      </text>
    </comment>
    <comment ref="D43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-40 х.лв. търговски задължения</t>
        </r>
      </text>
    </comment>
    <comment ref="D16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+ 101 х.лв. предплатен наем към Дарик имоти</t>
        </r>
      </text>
    </comment>
  </commentList>
</comments>
</file>

<file path=xl/comments4.xml><?xml version="1.0" encoding="utf-8"?>
<comments xmlns="http://schemas.openxmlformats.org/spreadsheetml/2006/main">
  <authors>
    <author>Slavka Petrova</author>
  </authors>
  <commentList>
    <comment ref="C10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извадени са ДМА-та и ДНА</t>
        </r>
      </text>
    </comment>
    <comment ref="C20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за сумата 1887 виж страница дма! От нея вадим неплатени активи към 31.12.2012 г. - това са Ню Систем 20 х.лв. и доначислението на Ян 93 48 х.лв. свършена, но неплатена работа към 31.12.2012 г. да се има предвид за потока за 2013 г.! Тогава ще се покаже като плащане за ДМА и ще се различава от придобитите за годината!</t>
        </r>
      </text>
    </comment>
    <comment ref="C21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дна</t>
        </r>
      </text>
    </comment>
    <comment ref="C31" authorId="0">
      <text>
        <r>
          <rPr>
            <b/>
            <sz val="9"/>
            <rFont val="Tahoma"/>
            <family val="2"/>
          </rPr>
          <t>Slavka Petrova:</t>
        </r>
        <r>
          <rPr>
            <sz val="9"/>
            <rFont val="Tahoma"/>
            <family val="2"/>
          </rPr>
          <t xml:space="preserve">
Виж: 50325 - Райфайзенбанк-BGN-София- 1 - 1512 сметка - 24716.44 лв. </t>
        </r>
      </text>
    </comment>
  </commentList>
</comments>
</file>

<file path=xl/sharedStrings.xml><?xml version="1.0" encoding="utf-8"?>
<sst xmlns="http://schemas.openxmlformats.org/spreadsheetml/2006/main" count="173" uniqueCount="134">
  <si>
    <t>Приложения</t>
  </si>
  <si>
    <t xml:space="preserve">Приходи </t>
  </si>
  <si>
    <t>Гл. счетоводител (съставител):</t>
  </si>
  <si>
    <t xml:space="preserve">Финансов директор: </t>
  </si>
  <si>
    <t>Административни разходи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</si>
  <si>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</si>
  <si>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</si>
  <si>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</si>
  <si>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</si>
  <si>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</si>
  <si>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</si>
  <si>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</si>
  <si>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</si>
  <si>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</si>
  <si>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</si>
  <si>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</si>
  <si>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</si>
  <si>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</si>
  <si>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</si>
  <si>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</si>
  <si>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</si>
  <si>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</si>
  <si>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Задължения към свързани предприятия</t>
  </si>
  <si>
    <t>Пасиви по отсрочени данъци</t>
  </si>
  <si>
    <t>Задължения към персонала при пенсиониране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</si>
  <si>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</si>
  <si>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</si>
  <si>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</si>
  <si>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</si>
  <si>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</si>
  <si>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</si>
  <si>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</si>
  <si>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</si>
  <si>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</si>
  <si>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</si>
  <si>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</si>
  <si>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</si>
  <si>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</si>
  <si>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Премиен резерв</t>
  </si>
  <si>
    <t>Други резерви</t>
  </si>
  <si>
    <t>Разходи за дистрибуция и реализация</t>
  </si>
  <si>
    <t>Финансови приходи</t>
  </si>
  <si>
    <t>Финансови разходи</t>
  </si>
  <si>
    <t>Разход за данък върху печалбата</t>
  </si>
  <si>
    <t>Доход на акция</t>
  </si>
  <si>
    <t>BGN</t>
  </si>
  <si>
    <t xml:space="preserve">                       * Дивиденти</t>
  </si>
  <si>
    <t>Основен акционерен  капитал</t>
  </si>
  <si>
    <r>
      <t xml:space="preserve">          </t>
    </r>
    <r>
      <rPr>
        <sz val="11"/>
        <color indexed="8"/>
        <rFont val="Times New Roman"/>
        <family val="1"/>
      </rPr>
      <t>Разпределение на печалбата за:</t>
    </r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</si>
  <si>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</si>
  <si>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>Ангел Колев</t>
  </si>
  <si>
    <t>Стойчо Пангев</t>
  </si>
  <si>
    <t>Пенка Тишкова</t>
  </si>
  <si>
    <t>Печалба от оперативна дейност</t>
  </si>
  <si>
    <t>Брутна печалба</t>
  </si>
  <si>
    <t>Финансови приходи и разходи</t>
  </si>
  <si>
    <t>Печалба преди данък върху печалбата</t>
  </si>
  <si>
    <t>Нетна печалба за годината</t>
  </si>
  <si>
    <t>Основен акционерен капитал</t>
  </si>
  <si>
    <t xml:space="preserve">                       * Други резерви</t>
  </si>
  <si>
    <t>Себестойност на продажбите</t>
  </si>
  <si>
    <t>Краткосрочна част на задължения към персонала при пенсиониране</t>
  </si>
  <si>
    <t xml:space="preserve">Изпълнителен директор: </t>
  </si>
  <si>
    <t xml:space="preserve">           Прехвърляне към неразпределената печалба</t>
  </si>
  <si>
    <t>Други оперативни доходи от дейността, нетно</t>
  </si>
  <si>
    <t>Други оперативни разходи за дейността</t>
  </si>
  <si>
    <t>Търговски вземания</t>
  </si>
  <si>
    <t xml:space="preserve">Търговски задължения </t>
  </si>
  <si>
    <t>ОБЩО ВСЕОБХВАТЕН ДОХОД ЗА ГОДИНАТА</t>
  </si>
  <si>
    <t>2011   BGN'000</t>
  </si>
  <si>
    <t>31 декември 2011               BGN'000</t>
  </si>
  <si>
    <t>Промени в собствения капитал за 2011 година</t>
  </si>
  <si>
    <t>Салдо на 31 декември 2011 година</t>
  </si>
  <si>
    <t>НЕКОНСОЛИДИРАН ОТЧЕТ ЗА ВСЕОБХВАТНИЯ ДОХОД</t>
  </si>
  <si>
    <t xml:space="preserve"> НЕКОНСОЛИДИРАН ОТЧЕТ ЗА ФИНАНСОВОТО СЪСТОЯНИЕ </t>
  </si>
  <si>
    <t>НЕКОНСОЛИДИРАН ОТЧЕТ ЗА ПРОМЕНИТЕ В СОБСТВЕНИЯ КАПИТАЛ</t>
  </si>
  <si>
    <t>за годината, завършваща на 31 декември 2012 година</t>
  </si>
  <si>
    <t xml:space="preserve">към 31 декември 2012 година </t>
  </si>
  <si>
    <t>2012  BGN'000</t>
  </si>
  <si>
    <t>31 декември 2012               BGN'000</t>
  </si>
  <si>
    <t>Салдо на 1 януари 2011 година</t>
  </si>
  <si>
    <t>Промени в собствения капитал за 2012 година</t>
  </si>
  <si>
    <t>Салдо на 31 декември 2012 година</t>
  </si>
  <si>
    <t>МЕДИКА АД</t>
  </si>
  <si>
    <t xml:space="preserve"> НЕКОНСОЛИДИРАН ОТЧЕТ ЗА ПАРИЧНИТЕ ПОТОЦИ 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</si>
  <si>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</si>
  <si>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</si>
  <si>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</si>
  <si>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</si>
  <si>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Платени/възстановени данъци, нетно (без данъци върху печалбата)</t>
  </si>
  <si>
    <t>Платени данъци върху печалбата</t>
  </si>
  <si>
    <t>Платени лихви и банкови такси</t>
  </si>
  <si>
    <t>Курсови разлики, нетно</t>
  </si>
  <si>
    <t>Други плащания, нетно</t>
  </si>
  <si>
    <t>Нетни парични потоци от оперативна дейност</t>
  </si>
  <si>
    <t>Парични потоци от инвестиционна дейност</t>
  </si>
  <si>
    <t>Покупки на имоти, машини и оборудване</t>
  </si>
  <si>
    <t>Покупки на нематериални активи</t>
  </si>
  <si>
    <t>Постъпления от продажби на имоти, машини и оборудване</t>
  </si>
  <si>
    <t>Предоставени краткосрочни заеми на свързани предприятия</t>
  </si>
  <si>
    <t>Постъпления от дивиденти</t>
  </si>
  <si>
    <t>Нетни парични потоци от/(използвани) в инвестиционна дейност</t>
  </si>
  <si>
    <t>Парични потоци от финансова дейност</t>
  </si>
  <si>
    <t>Изплатени дивиденти</t>
  </si>
  <si>
    <t>Получени краткосрочни заеми от свързани предприятия</t>
  </si>
  <si>
    <t>Плащания по краткосрочни заеми на свързани предприятия</t>
  </si>
  <si>
    <t>Нетно увеличение на банкови овърдрафти</t>
  </si>
  <si>
    <t>Нетни парични потоци използвани във финансова дейност</t>
  </si>
  <si>
    <t>Нетно увеличение на паричните средства и паричните еквиваленти</t>
  </si>
  <si>
    <t>Парични средства и парични еквиваленти на 1 януари</t>
  </si>
  <si>
    <t>Парични средства и парични еквиваленти на 31 декември</t>
  </si>
  <si>
    <t>Изпълнителен директор:</t>
  </si>
  <si>
    <t xml:space="preserve">                       * Тантиеми</t>
  </si>
  <si>
    <t>Име на дружеството:</t>
  </si>
  <si>
    <t>"МЕДИКА" АД</t>
  </si>
  <si>
    <t>Управителен съвет:</t>
  </si>
  <si>
    <t>Снежана Дакова</t>
  </si>
  <si>
    <t>Финансов директор:</t>
  </si>
  <si>
    <t xml:space="preserve">Главен счетоводител: </t>
  </si>
  <si>
    <t>Адрес на управление:</t>
  </si>
  <si>
    <t xml:space="preserve">гр. София </t>
  </si>
  <si>
    <t>пл. Йоан Павел ІІ №1</t>
  </si>
  <si>
    <t>Офис център "България 2000", ет.2</t>
  </si>
  <si>
    <t>Юристи:</t>
  </si>
  <si>
    <t>Ритер ЕООД</t>
  </si>
  <si>
    <t>Обслужващи банки:</t>
  </si>
  <si>
    <t>Райфайзенбанк (България) ЕАД</t>
  </si>
  <si>
    <t>Юробанк И Еф Джи България АД</t>
  </si>
  <si>
    <t>Одитори:</t>
  </si>
  <si>
    <t>АФА ООД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</si>
  <si>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</t>
    </r>
  </si>
  <si>
    <t>Финансовият отчет на страници от 1 до 43 е одобрен за издаване от Управителния съвет и е подписан от негово име на 25 март 2013 г. от :</t>
  </si>
  <si>
    <t>Приложенията на страници от 5 до 43 са неразделна част от финансовия отчет.</t>
  </si>
  <si>
    <t>Любина Величкова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</si>
</sst>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лв&quot;#,##0_);\(&quot;лв&quot;#,##0\)"/>
    <numFmt numFmtId="179" formatCode="&quot;лв&quot;#,##0_);[Red]\(&quot;лв&quot;#,##0\)"/>
    <numFmt numFmtId="180" formatCode="&quot;лв&quot;#,##0.00_);\(&quot;лв&quot;#,##0.00\)"/>
    <numFmt numFmtId="181" formatCode="&quot;лв&quot;#,##0.00_);[Red]\(&quot;лв&quot;#,##0.00\)"/>
    <numFmt numFmtId="182" formatCode="_(&quot;лв&quot;* #,##0_);_(&quot;лв&quot;* \(#,##0\);_(&quot;лв&quot;* &quot;-&quot;_);_(@_)"/>
    <numFmt numFmtId="183" formatCode="_(&quot;лв&quot;* #,##0.00_);_(&quot;лв&quot;* \(#,##0.00\);_(&quot;лв&quot;* &quot;-&quot;??_);_(@_)"/>
    <numFmt numFmtId="184" formatCode="0_);\(0\)"/>
    <numFmt numFmtId="185" formatCode="_(* #,##0_);_(* \(#,##0\);_(* &quot;-&quot;??_);_(@_)"/>
    <numFmt numFmtId="186" formatCode="_(* #,##0.0_);_(* \(#,##0.0\);_(* &quot;-&quot;_);_(@_)"/>
    <numFmt numFmtId="187" formatCode="0.0"/>
    <numFmt numFmtId="188" formatCode="_(* #,##0.00_);_(* \(#,##0.00\);_(* &quot;-&quot;_);_(@_)"/>
    <numFmt numFmtId="189" formatCode="_(* #,##0.000_);_(* \(#,##0.000\);_(* &quot;-&quot;???_);_(@_)"/>
    <numFmt numFmtId="190" formatCode="_(* #,##0.0_);_(* \(#,##0.0\);_(* &quot;-&quot;??_);_(@_)"/>
    <numFmt numFmtId="191" formatCode="#,##0;\(#,##0\)"/>
    <numFmt numFmtId="192" formatCode="0.000"/>
    <numFmt numFmtId="193" formatCode="#,##0.0"/>
    <numFmt numFmtId="194" formatCode="#,##0.000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0.0000"/>
    <numFmt numFmtId="204" formatCode="_(* #,##0.00000_);_(* \(#,##0.00000\);_(* &quot;-&quot;?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dddd\,\ dd\ mmmm\,\ yyyy"/>
    <numFmt numFmtId="210" formatCode="[$-409]hh:mm:ss\ AM/PM"/>
    <numFmt numFmtId="211" formatCode="0.0%"/>
  </numFmts>
  <fonts count="53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66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left"/>
      <protection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1" fontId="4" fillId="0" borderId="10" xfId="42" applyFont="1" applyFill="1" applyBorder="1" applyAlignment="1">
      <alignment horizontal="left"/>
    </xf>
    <xf numFmtId="171" fontId="4" fillId="0" borderId="0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85" fontId="4" fillId="0" borderId="0" xfId="42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7" fillId="0" borderId="0" xfId="42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169" fontId="7" fillId="0" borderId="0" xfId="42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center"/>
    </xf>
    <xf numFmtId="169" fontId="4" fillId="0" borderId="0" xfId="42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5" fontId="13" fillId="0" borderId="0" xfId="42" applyNumberFormat="1" applyFont="1" applyFill="1" applyBorder="1" applyAlignment="1">
      <alignment/>
    </xf>
    <xf numFmtId="185" fontId="8" fillId="0" borderId="0" xfId="42" applyNumberFormat="1" applyFont="1" applyFill="1" applyBorder="1" applyAlignment="1">
      <alignment vertical="center" wrapText="1"/>
    </xf>
    <xf numFmtId="0" fontId="15" fillId="0" borderId="10" xfId="59" applyFont="1" applyFill="1" applyBorder="1" applyAlignment="1">
      <alignment horizontal="left" vertical="center" wrapText="1"/>
      <protection/>
    </xf>
    <xf numFmtId="0" fontId="15" fillId="0" borderId="10" xfId="59" applyFont="1" applyFill="1" applyBorder="1" applyAlignment="1">
      <alignment horizontal="left" vertical="center"/>
      <protection/>
    </xf>
    <xf numFmtId="0" fontId="16" fillId="0" borderId="0" xfId="59" applyFont="1" applyFill="1">
      <alignment/>
      <protection/>
    </xf>
    <xf numFmtId="0" fontId="15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0" fontId="4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14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center" wrapText="1"/>
      <protection/>
    </xf>
    <xf numFmtId="169" fontId="4" fillId="0" borderId="0" xfId="59" applyNumberFormat="1" applyFont="1" applyFill="1" applyBorder="1" applyAlignment="1">
      <alignment horizontal="right"/>
      <protection/>
    </xf>
    <xf numFmtId="169" fontId="4" fillId="0" borderId="0" xfId="59" applyNumberFormat="1" applyFont="1" applyFill="1" applyBorder="1" applyAlignment="1">
      <alignment horizontal="center" wrapText="1"/>
      <protection/>
    </xf>
    <xf numFmtId="3" fontId="4" fillId="0" borderId="0" xfId="59" applyNumberFormat="1" applyFont="1" applyFill="1">
      <alignment/>
      <protection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vertical="center" wrapText="1"/>
      <protection/>
    </xf>
    <xf numFmtId="169" fontId="7" fillId="0" borderId="0" xfId="59" applyNumberFormat="1" applyFont="1" applyFill="1" applyBorder="1" applyAlignment="1">
      <alignment horizontal="center" wrapText="1"/>
      <protection/>
    </xf>
    <xf numFmtId="169" fontId="7" fillId="0" borderId="0" xfId="66" applyNumberFormat="1" applyFont="1" applyFill="1" applyBorder="1" applyAlignment="1">
      <alignment horizontal="right" vertical="center"/>
      <protection/>
    </xf>
    <xf numFmtId="0" fontId="4" fillId="0" borderId="0" xfId="59" applyFont="1" applyFill="1" applyBorder="1">
      <alignment/>
      <protection/>
    </xf>
    <xf numFmtId="169" fontId="4" fillId="0" borderId="0" xfId="59" applyNumberFormat="1" applyFont="1" applyFill="1" applyBorder="1" applyAlignment="1">
      <alignment horizontal="right" vertical="center"/>
      <protection/>
    </xf>
    <xf numFmtId="169" fontId="4" fillId="0" borderId="0" xfId="59" applyNumberFormat="1" applyFont="1" applyFill="1" applyBorder="1" applyAlignment="1">
      <alignment horizontal="center" vertical="center"/>
      <protection/>
    </xf>
    <xf numFmtId="169" fontId="7" fillId="0" borderId="0" xfId="66" applyNumberFormat="1" applyFont="1" applyFill="1" applyBorder="1" applyAlignment="1">
      <alignment vertical="center"/>
      <protection/>
    </xf>
    <xf numFmtId="0" fontId="4" fillId="0" borderId="0" xfId="60" applyFont="1" applyFill="1" applyAlignment="1">
      <alignment horizontal="left" vertical="center"/>
      <protection/>
    </xf>
    <xf numFmtId="169" fontId="4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69" fontId="9" fillId="0" borderId="0" xfId="59" applyNumberFormat="1" applyFont="1" applyFill="1" applyBorder="1" applyAlignment="1">
      <alignment horizontal="right"/>
      <protection/>
    </xf>
    <xf numFmtId="169" fontId="9" fillId="0" borderId="0" xfId="59" applyNumberFormat="1" applyFont="1" applyFill="1" applyBorder="1" applyAlignment="1">
      <alignment horizontal="center" wrapText="1"/>
      <protection/>
    </xf>
    <xf numFmtId="169" fontId="4" fillId="0" borderId="0" xfId="45" applyNumberFormat="1" applyFont="1" applyFill="1" applyBorder="1" applyAlignment="1">
      <alignment horizontal="right"/>
    </xf>
    <xf numFmtId="0" fontId="4" fillId="0" borderId="0" xfId="60" applyFont="1" applyFill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center" wrapText="1"/>
      <protection/>
    </xf>
    <xf numFmtId="169" fontId="15" fillId="0" borderId="0" xfId="66" applyNumberFormat="1" applyFont="1" applyFill="1" applyBorder="1" applyAlignment="1">
      <alignment vertical="center"/>
      <protection/>
    </xf>
    <xf numFmtId="169" fontId="15" fillId="0" borderId="0" xfId="59" applyNumberFormat="1" applyFont="1" applyFill="1" applyBorder="1" applyAlignment="1">
      <alignment horizontal="center" wrapText="1"/>
      <protection/>
    </xf>
    <xf numFmtId="0" fontId="18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171" fontId="17" fillId="0" borderId="0" xfId="45" applyFont="1" applyFill="1" applyBorder="1" applyAlignment="1">
      <alignment horizontal="right"/>
    </xf>
    <xf numFmtId="0" fontId="11" fillId="0" borderId="0" xfId="59" applyFont="1" applyFill="1">
      <alignment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11" fillId="0" borderId="0" xfId="60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right" vertical="center" wrapText="1"/>
      <protection/>
    </xf>
    <xf numFmtId="3" fontId="17" fillId="0" borderId="0" xfId="59" applyNumberFormat="1" applyFont="1" applyFill="1" applyBorder="1" applyAlignment="1">
      <alignment horizontal="right"/>
      <protection/>
    </xf>
    <xf numFmtId="0" fontId="16" fillId="0" borderId="10" xfId="68" applyFont="1" applyFill="1" applyBorder="1" applyAlignment="1">
      <alignment horizontal="left" vertical="center"/>
      <protection/>
    </xf>
    <xf numFmtId="0" fontId="14" fillId="0" borderId="0" xfId="59" applyFont="1" applyFill="1" applyBorder="1">
      <alignment/>
      <protection/>
    </xf>
    <xf numFmtId="0" fontId="7" fillId="0" borderId="0" xfId="60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right" vertical="center"/>
      <protection/>
    </xf>
    <xf numFmtId="185" fontId="7" fillId="0" borderId="10" xfId="45" applyNumberFormat="1" applyFont="1" applyFill="1" applyBorder="1" applyAlignment="1">
      <alignment horizontal="left" vertical="center"/>
    </xf>
    <xf numFmtId="185" fontId="7" fillId="0" borderId="10" xfId="45" applyNumberFormat="1" applyFont="1" applyFill="1" applyBorder="1" applyAlignment="1">
      <alignment horizontal="left" vertical="center"/>
    </xf>
    <xf numFmtId="185" fontId="4" fillId="0" borderId="0" xfId="45" applyNumberFormat="1" applyFont="1" applyFill="1" applyBorder="1" applyAlignment="1" applyProtection="1">
      <alignment vertical="top"/>
      <protection/>
    </xf>
    <xf numFmtId="185" fontId="4" fillId="0" borderId="0" xfId="45" applyNumberFormat="1" applyFont="1" applyFill="1" applyBorder="1" applyAlignment="1">
      <alignment horizontal="left" vertical="center"/>
    </xf>
    <xf numFmtId="185" fontId="4" fillId="0" borderId="0" xfId="45" applyNumberFormat="1" applyFont="1" applyFill="1" applyBorder="1" applyAlignment="1">
      <alignment horizontal="left" vertical="center"/>
    </xf>
    <xf numFmtId="185" fontId="7" fillId="0" borderId="0" xfId="45" applyNumberFormat="1" applyFont="1" applyFill="1" applyBorder="1" applyAlignment="1">
      <alignment horizontal="left" vertical="center"/>
    </xf>
    <xf numFmtId="0" fontId="14" fillId="0" borderId="0" xfId="63" applyNumberFormat="1" applyFont="1" applyFill="1" applyBorder="1" applyAlignment="1" applyProtection="1">
      <alignment/>
      <protection/>
    </xf>
    <xf numFmtId="185" fontId="14" fillId="0" borderId="0" xfId="45" applyNumberFormat="1" applyFont="1" applyFill="1" applyBorder="1" applyAlignment="1" applyProtection="1">
      <alignment horizontal="center" vertical="top" wrapText="1"/>
      <protection/>
    </xf>
    <xf numFmtId="185" fontId="14" fillId="0" borderId="0" xfId="45" applyNumberFormat="1" applyFont="1" applyFill="1" applyBorder="1" applyAlignment="1" applyProtection="1">
      <alignment horizontal="right" vertical="top" wrapText="1"/>
      <protection/>
    </xf>
    <xf numFmtId="185" fontId="14" fillId="0" borderId="0" xfId="45" applyNumberFormat="1" applyFont="1" applyFill="1" applyBorder="1" applyAlignment="1" applyProtection="1">
      <alignment vertical="top"/>
      <protection/>
    </xf>
    <xf numFmtId="0" fontId="14" fillId="0" borderId="0" xfId="59" applyFont="1" applyFill="1" applyBorder="1" applyAlignment="1">
      <alignment/>
      <protection/>
    </xf>
    <xf numFmtId="0" fontId="14" fillId="0" borderId="0" xfId="59" applyFont="1" applyFill="1" applyBorder="1" applyAlignment="1">
      <alignment horizontal="center" vertical="top"/>
      <protection/>
    </xf>
    <xf numFmtId="185" fontId="14" fillId="0" borderId="0" xfId="45" applyNumberFormat="1" applyFont="1" applyFill="1" applyBorder="1" applyAlignment="1">
      <alignment horizontal="center" vertical="top"/>
    </xf>
    <xf numFmtId="185" fontId="14" fillId="0" borderId="0" xfId="45" applyNumberFormat="1" applyFont="1" applyFill="1" applyBorder="1" applyAlignment="1">
      <alignment horizontal="right" vertical="top"/>
    </xf>
    <xf numFmtId="185" fontId="14" fillId="0" borderId="0" xfId="45" applyNumberFormat="1" applyFont="1" applyFill="1" applyBorder="1" applyAlignment="1" applyProtection="1">
      <alignment vertical="top"/>
      <protection locked="0"/>
    </xf>
    <xf numFmtId="0" fontId="12" fillId="0" borderId="0" xfId="59" applyFont="1" applyFill="1" applyBorder="1" applyAlignment="1">
      <alignment/>
      <protection/>
    </xf>
    <xf numFmtId="185" fontId="14" fillId="0" borderId="0" xfId="45" applyNumberFormat="1" applyFont="1" applyFill="1" applyBorder="1" applyAlignment="1">
      <alignment horizontal="right"/>
    </xf>
    <xf numFmtId="185" fontId="12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185" fontId="7" fillId="0" borderId="0" xfId="45" applyNumberFormat="1" applyFont="1" applyFill="1" applyBorder="1" applyAlignment="1">
      <alignment horizontal="right"/>
    </xf>
    <xf numFmtId="185" fontId="4" fillId="0" borderId="0" xfId="45" applyNumberFormat="1" applyFont="1" applyFill="1" applyBorder="1" applyAlignment="1" applyProtection="1">
      <alignment vertical="top"/>
      <protection locked="0"/>
    </xf>
    <xf numFmtId="0" fontId="7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185" fontId="7" fillId="0" borderId="0" xfId="45" applyNumberFormat="1" applyFont="1" applyFill="1" applyBorder="1" applyAlignment="1" applyProtection="1">
      <alignment vertical="center"/>
      <protection/>
    </xf>
    <xf numFmtId="0" fontId="4" fillId="0" borderId="0" xfId="63" applyNumberFormat="1" applyFont="1" applyFill="1" applyBorder="1" applyAlignment="1" applyProtection="1">
      <alignment vertical="center" wrapText="1"/>
      <protection/>
    </xf>
    <xf numFmtId="0" fontId="8" fillId="0" borderId="0" xfId="63" applyNumberFormat="1" applyFont="1" applyFill="1" applyBorder="1" applyAlignment="1" applyProtection="1">
      <alignment vertical="center" wrapText="1"/>
      <protection/>
    </xf>
    <xf numFmtId="0" fontId="7" fillId="0" borderId="0" xfId="63" applyNumberFormat="1" applyFont="1" applyFill="1" applyBorder="1" applyAlignment="1" applyProtection="1">
      <alignment horizontal="center" vertical="center"/>
      <protection/>
    </xf>
    <xf numFmtId="0" fontId="9" fillId="0" borderId="0" xfId="63" applyNumberFormat="1" applyFont="1" applyFill="1" applyBorder="1" applyAlignment="1" applyProtection="1">
      <alignment vertical="center" wrapText="1"/>
      <protection/>
    </xf>
    <xf numFmtId="0" fontId="8" fillId="0" borderId="0" xfId="59" applyFont="1" applyFill="1" applyBorder="1" applyAlignment="1">
      <alignment horizontal="center"/>
      <protection/>
    </xf>
    <xf numFmtId="185" fontId="4" fillId="0" borderId="0" xfId="45" applyNumberFormat="1" applyFont="1" applyFill="1" applyBorder="1" applyAlignment="1">
      <alignment/>
    </xf>
    <xf numFmtId="185" fontId="4" fillId="0" borderId="0" xfId="45" applyNumberFormat="1" applyFont="1" applyFill="1" applyBorder="1" applyAlignment="1" applyProtection="1">
      <alignment vertical="center"/>
      <protection/>
    </xf>
    <xf numFmtId="185" fontId="4" fillId="0" borderId="0" xfId="45" applyNumberFormat="1" applyFont="1" applyFill="1" applyBorder="1" applyAlignment="1" applyProtection="1">
      <alignment vertical="top"/>
      <protection/>
    </xf>
    <xf numFmtId="185" fontId="7" fillId="0" borderId="0" xfId="45" applyNumberFormat="1" applyFont="1" applyFill="1" applyBorder="1" applyAlignment="1" applyProtection="1">
      <alignment vertical="top"/>
      <protection/>
    </xf>
    <xf numFmtId="0" fontId="4" fillId="0" borderId="0" xfId="63" applyNumberFormat="1" applyFont="1" applyFill="1" applyBorder="1" applyAlignment="1" applyProtection="1">
      <alignment vertical="top"/>
      <protection/>
    </xf>
    <xf numFmtId="0" fontId="8" fillId="0" borderId="0" xfId="60" applyFont="1" applyFill="1" applyBorder="1" applyAlignment="1" quotePrefix="1">
      <alignment horizontal="left"/>
      <protection/>
    </xf>
    <xf numFmtId="0" fontId="8" fillId="0" borderId="0" xfId="63" applyNumberFormat="1" applyFont="1" applyFill="1" applyBorder="1" applyAlignment="1" applyProtection="1" quotePrefix="1">
      <alignment horizontal="right" vertical="top"/>
      <protection/>
    </xf>
    <xf numFmtId="0" fontId="8" fillId="0" borderId="0" xfId="63" applyNumberFormat="1" applyFont="1" applyFill="1" applyBorder="1" applyAlignment="1" applyProtection="1">
      <alignment vertical="top"/>
      <protection/>
    </xf>
    <xf numFmtId="0" fontId="4" fillId="0" borderId="0" xfId="63" applyFont="1" applyFill="1" applyAlignment="1">
      <alignment horizontal="left"/>
      <protection/>
    </xf>
    <xf numFmtId="0" fontId="7" fillId="0" borderId="0" xfId="66" applyFont="1" applyFill="1" applyAlignment="1">
      <alignment horizontal="left" vertical="center"/>
      <protection/>
    </xf>
    <xf numFmtId="2" fontId="7" fillId="0" borderId="0" xfId="42" applyNumberFormat="1" applyFont="1" applyFill="1" applyBorder="1" applyAlignment="1">
      <alignment/>
    </xf>
    <xf numFmtId="171" fontId="7" fillId="0" borderId="10" xfId="45" applyFont="1" applyFill="1" applyBorder="1" applyAlignment="1">
      <alignment horizontal="left" vertical="center"/>
    </xf>
    <xf numFmtId="171" fontId="7" fillId="0" borderId="10" xfId="42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4" fillId="0" borderId="0" xfId="63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horizontal="center" vertical="center"/>
    </xf>
    <xf numFmtId="169" fontId="7" fillId="0" borderId="11" xfId="66" applyNumberFormat="1" applyFont="1" applyFill="1" applyBorder="1" applyAlignment="1">
      <alignment horizontal="right" vertical="center"/>
      <protection/>
    </xf>
    <xf numFmtId="169" fontId="15" fillId="0" borderId="10" xfId="66" applyNumberFormat="1" applyFont="1" applyFill="1" applyBorder="1" applyAlignment="1">
      <alignment vertical="center"/>
      <protection/>
    </xf>
    <xf numFmtId="169" fontId="15" fillId="0" borderId="12" xfId="66" applyNumberFormat="1" applyFont="1" applyFill="1" applyBorder="1" applyAlignment="1">
      <alignment vertical="center"/>
      <protection/>
    </xf>
    <xf numFmtId="169" fontId="7" fillId="0" borderId="12" xfId="66" applyNumberFormat="1" applyFont="1" applyFill="1" applyBorder="1" applyAlignment="1">
      <alignment horizontal="right" vertical="center"/>
      <protection/>
    </xf>
    <xf numFmtId="169" fontId="7" fillId="0" borderId="13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169" fontId="7" fillId="0" borderId="10" xfId="45" applyNumberFormat="1" applyFont="1" applyFill="1" applyBorder="1" applyAlignment="1" applyProtection="1">
      <alignment vertical="center"/>
      <protection/>
    </xf>
    <xf numFmtId="169" fontId="7" fillId="0" borderId="0" xfId="45" applyNumberFormat="1" applyFont="1" applyFill="1" applyBorder="1" applyAlignment="1" applyProtection="1">
      <alignment vertical="center"/>
      <protection/>
    </xf>
    <xf numFmtId="169" fontId="4" fillId="0" borderId="0" xfId="42" applyNumberFormat="1" applyFont="1" applyFill="1" applyAlignment="1">
      <alignment horizontal="right" vertical="top" wrapText="1"/>
    </xf>
    <xf numFmtId="169" fontId="4" fillId="0" borderId="0" xfId="45" applyNumberFormat="1" applyFont="1" applyFill="1" applyBorder="1" applyAlignment="1" applyProtection="1">
      <alignment vertical="center"/>
      <protection/>
    </xf>
    <xf numFmtId="169" fontId="4" fillId="0" borderId="0" xfId="45" applyNumberFormat="1" applyFont="1" applyFill="1" applyBorder="1" applyAlignment="1" applyProtection="1">
      <alignment vertical="center"/>
      <protection/>
    </xf>
    <xf numFmtId="169" fontId="7" fillId="0" borderId="14" xfId="45" applyNumberFormat="1" applyFont="1" applyFill="1" applyBorder="1" applyAlignment="1" applyProtection="1">
      <alignment vertical="center"/>
      <protection/>
    </xf>
    <xf numFmtId="169" fontId="7" fillId="0" borderId="13" xfId="45" applyNumberFormat="1" applyFont="1" applyFill="1" applyBorder="1" applyAlignment="1" applyProtection="1">
      <alignment vertical="center"/>
      <protection/>
    </xf>
    <xf numFmtId="169" fontId="8" fillId="0" borderId="0" xfId="45" applyNumberFormat="1" applyFont="1" applyFill="1" applyBorder="1" applyAlignment="1">
      <alignment horizontal="center"/>
    </xf>
    <xf numFmtId="169" fontId="4" fillId="0" borderId="0" xfId="45" applyNumberFormat="1" applyFont="1" applyFill="1" applyBorder="1" applyAlignment="1">
      <alignment horizontal="center"/>
    </xf>
    <xf numFmtId="169" fontId="4" fillId="0" borderId="0" xfId="45" applyNumberFormat="1" applyFont="1" applyFill="1" applyBorder="1" applyAlignment="1">
      <alignment horizontal="right"/>
    </xf>
    <xf numFmtId="169" fontId="4" fillId="0" borderId="0" xfId="45" applyNumberFormat="1" applyFont="1" applyFill="1" applyBorder="1" applyAlignment="1">
      <alignment/>
    </xf>
    <xf numFmtId="169" fontId="7" fillId="0" borderId="0" xfId="45" applyNumberFormat="1" applyFont="1" applyFill="1" applyBorder="1" applyAlignment="1">
      <alignment/>
    </xf>
    <xf numFmtId="169" fontId="4" fillId="0" borderId="0" xfId="45" applyNumberFormat="1" applyFont="1" applyFill="1" applyBorder="1" applyAlignment="1" applyProtection="1">
      <alignment vertical="top"/>
      <protection/>
    </xf>
    <xf numFmtId="169" fontId="4" fillId="0" borderId="0" xfId="45" applyNumberFormat="1" applyFont="1" applyFill="1" applyBorder="1" applyAlignment="1" applyProtection="1">
      <alignment vertical="top"/>
      <protection/>
    </xf>
    <xf numFmtId="169" fontId="7" fillId="0" borderId="0" xfId="45" applyNumberFormat="1" applyFont="1" applyFill="1" applyBorder="1" applyAlignment="1" applyProtection="1">
      <alignment vertical="top"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3" applyNumberFormat="1" applyFont="1" applyFill="1" applyBorder="1" applyAlignment="1" applyProtection="1" quotePrefix="1">
      <alignment horizontal="right" vertical="top"/>
      <protection/>
    </xf>
    <xf numFmtId="0" fontId="7" fillId="0" borderId="0" xfId="59" applyFont="1" applyFill="1" applyBorder="1">
      <alignment/>
      <protection/>
    </xf>
    <xf numFmtId="0" fontId="13" fillId="0" borderId="0" xfId="59" applyFont="1" applyFill="1" applyBorder="1" applyAlignment="1">
      <alignment horizontal="left" vertical="center"/>
      <protection/>
    </xf>
    <xf numFmtId="0" fontId="13" fillId="0" borderId="0" xfId="59" applyFont="1" applyFill="1" applyBorder="1" applyAlignment="1">
      <alignment horizontal="center" wrapText="1"/>
      <protection/>
    </xf>
    <xf numFmtId="169" fontId="22" fillId="0" borderId="0" xfId="59" applyNumberFormat="1" applyFont="1" applyFill="1" applyBorder="1" applyAlignment="1">
      <alignment horizontal="center" wrapText="1"/>
      <protection/>
    </xf>
    <xf numFmtId="0" fontId="22" fillId="0" borderId="0" xfId="59" applyFont="1" applyFill="1" applyBorder="1" applyAlignment="1">
      <alignment horizontal="center" wrapText="1"/>
      <protection/>
    </xf>
    <xf numFmtId="0" fontId="11" fillId="0" borderId="0" xfId="60" applyFont="1" applyFill="1" applyBorder="1" applyAlignment="1">
      <alignment horizontal="right"/>
      <protection/>
    </xf>
    <xf numFmtId="0" fontId="7" fillId="0" borderId="0" xfId="60" applyFont="1" applyFill="1" applyBorder="1" applyAlignment="1">
      <alignment horizontal="left"/>
      <protection/>
    </xf>
    <xf numFmtId="0" fontId="7" fillId="0" borderId="0" xfId="70" applyFont="1" applyFill="1">
      <alignment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59" applyFont="1" applyFill="1" applyBorder="1" applyAlignment="1">
      <alignment horizontal="right" vertical="center" wrapText="1"/>
      <protection/>
    </xf>
    <xf numFmtId="0" fontId="14" fillId="0" borderId="0" xfId="60" applyFont="1" applyFill="1" applyBorder="1" applyAlignment="1">
      <alignment horizontal="left"/>
      <protection/>
    </xf>
    <xf numFmtId="0" fontId="7" fillId="0" borderId="0" xfId="5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169" fontId="20" fillId="0" borderId="0" xfId="45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1" fontId="13" fillId="0" borderId="0" xfId="59" applyNumberFormat="1" applyFont="1" applyFill="1" applyBorder="1">
      <alignment/>
      <protection/>
    </xf>
    <xf numFmtId="0" fontId="11" fillId="0" borderId="0" xfId="59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188" fontId="4" fillId="0" borderId="0" xfId="59" applyNumberFormat="1" applyFont="1" applyFill="1" applyBorder="1" applyAlignment="1">
      <alignment horizontal="right"/>
      <protection/>
    </xf>
    <xf numFmtId="171" fontId="7" fillId="0" borderId="10" xfId="60" applyNumberFormat="1" applyFont="1" applyFill="1" applyBorder="1" applyAlignment="1">
      <alignment horizontal="left" vertical="center"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right"/>
      <protection/>
    </xf>
    <xf numFmtId="0" fontId="7" fillId="0" borderId="10" xfId="60" applyFont="1" applyFill="1" applyBorder="1" applyAlignment="1">
      <alignment horizontal="left"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0" xfId="67" applyFont="1" applyFill="1" applyAlignment="1">
      <alignment vertical="center"/>
      <protection/>
    </xf>
    <xf numFmtId="0" fontId="16" fillId="0" borderId="0" xfId="68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7" applyFont="1" applyFill="1" applyBorder="1" applyAlignment="1" quotePrefix="1">
      <alignment horizontal="left" vertical="center"/>
      <protection/>
    </xf>
    <xf numFmtId="1" fontId="14" fillId="0" borderId="0" xfId="68" applyNumberFormat="1" applyFont="1" applyFill="1" applyBorder="1" applyAlignment="1">
      <alignment horizontal="right" vertical="center" wrapText="1"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169" fontId="25" fillId="0" borderId="0" xfId="68" applyNumberFormat="1" applyFont="1" applyFill="1" applyBorder="1" applyAlignment="1">
      <alignment horizontal="right" vertical="center" wrapText="1"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15" fontId="7" fillId="0" borderId="0" xfId="60" applyNumberFormat="1" applyFont="1" applyFill="1" applyBorder="1" applyAlignment="1">
      <alignment horizontal="center" vertical="center" wrapText="1"/>
      <protection/>
    </xf>
    <xf numFmtId="169" fontId="7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center"/>
      <protection/>
    </xf>
    <xf numFmtId="169" fontId="4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 applyAlignment="1">
      <alignment vertical="top" wrapText="1"/>
      <protection/>
    </xf>
    <xf numFmtId="169" fontId="4" fillId="0" borderId="0" xfId="65" applyNumberFormat="1" applyFont="1" applyFill="1" applyBorder="1" applyAlignment="1">
      <alignment horizontal="right"/>
      <protection/>
    </xf>
    <xf numFmtId="169" fontId="4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69" fontId="7" fillId="0" borderId="11" xfId="65" applyNumberFormat="1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169" fontId="7" fillId="0" borderId="0" xfId="62" applyNumberFormat="1" applyFont="1" applyFill="1" applyBorder="1" applyAlignment="1">
      <alignment horizontal="right"/>
      <protection/>
    </xf>
    <xf numFmtId="0" fontId="4" fillId="0" borderId="0" xfId="62" applyFont="1" applyFill="1" applyBorder="1">
      <alignment/>
      <protection/>
    </xf>
    <xf numFmtId="0" fontId="4" fillId="0" borderId="0" xfId="61" applyFont="1" applyFill="1" applyBorder="1" applyAlignment="1">
      <alignment vertical="top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left" wrapText="1"/>
      <protection/>
    </xf>
    <xf numFmtId="169" fontId="7" fillId="0" borderId="10" xfId="65" applyNumberFormat="1" applyFont="1" applyFill="1" applyBorder="1" applyAlignment="1">
      <alignment horizontal="right"/>
      <protection/>
    </xf>
    <xf numFmtId="49" fontId="4" fillId="0" borderId="0" xfId="62" applyNumberFormat="1" applyFont="1" applyFill="1" applyBorder="1" applyAlignment="1">
      <alignment horizontal="right"/>
      <protection/>
    </xf>
    <xf numFmtId="169" fontId="7" fillId="0" borderId="14" xfId="65" applyNumberFormat="1" applyFont="1" applyFill="1" applyBorder="1" applyAlignment="1">
      <alignment horizontal="right"/>
      <protection/>
    </xf>
    <xf numFmtId="0" fontId="7" fillId="0" borderId="0" xfId="62" applyFont="1" applyFill="1" applyBorder="1">
      <alignment/>
      <protection/>
    </xf>
    <xf numFmtId="0" fontId="4" fillId="0" borderId="0" xfId="62" applyFont="1" applyFill="1" applyBorder="1" applyAlignment="1">
      <alignment horizontal="center"/>
      <protection/>
    </xf>
    <xf numFmtId="169" fontId="7" fillId="0" borderId="0" xfId="65" applyNumberFormat="1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 horizontal="center"/>
      <protection/>
    </xf>
    <xf numFmtId="169" fontId="7" fillId="0" borderId="0" xfId="59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 horizontal="center"/>
      <protection/>
    </xf>
    <xf numFmtId="169" fontId="7" fillId="0" borderId="0" xfId="62" applyNumberFormat="1" applyFont="1" applyFill="1" applyAlignment="1">
      <alignment horizont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4" applyFont="1" applyFill="1" applyBorder="1">
      <alignment/>
      <protection/>
    </xf>
    <xf numFmtId="0" fontId="18" fillId="0" borderId="0" xfId="70" applyFont="1" applyFill="1">
      <alignment/>
      <protection/>
    </xf>
    <xf numFmtId="0" fontId="16" fillId="0" borderId="0" xfId="64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5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0" fontId="27" fillId="0" borderId="10" xfId="60" applyFont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8" fillId="0" borderId="0" xfId="60" applyFont="1" applyFill="1" applyAlignment="1">
      <alignment vertical="center"/>
      <protection/>
    </xf>
    <xf numFmtId="0" fontId="28" fillId="0" borderId="0" xfId="60" applyFont="1" applyAlignment="1">
      <alignment vertical="center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33" fillId="0" borderId="0" xfId="0" applyFont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Alignment="1">
      <alignment/>
    </xf>
    <xf numFmtId="185" fontId="13" fillId="0" borderId="0" xfId="42" applyNumberFormat="1" applyFont="1" applyBorder="1" applyAlignment="1">
      <alignment/>
    </xf>
    <xf numFmtId="0" fontId="14" fillId="0" borderId="0" xfId="0" applyFont="1" applyBorder="1" applyAlignment="1">
      <alignment/>
    </xf>
    <xf numFmtId="185" fontId="14" fillId="0" borderId="0" xfId="0" applyNumberFormat="1" applyFont="1" applyBorder="1" applyAlignment="1">
      <alignment/>
    </xf>
    <xf numFmtId="171" fontId="14" fillId="0" borderId="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14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0" fontId="11" fillId="0" borderId="0" xfId="69" applyFont="1" applyFill="1" applyBorder="1" applyAlignment="1">
      <alignment horizontal="left" vertical="center"/>
      <protection/>
    </xf>
    <xf numFmtId="0" fontId="26" fillId="0" borderId="0" xfId="69" applyFont="1" applyFill="1" applyBorder="1" applyAlignment="1">
      <alignment horizontal="left" vertical="center"/>
      <protection/>
    </xf>
    <xf numFmtId="0" fontId="14" fillId="0" borderId="0" xfId="69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/>
    </xf>
    <xf numFmtId="0" fontId="2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185" fontId="14" fillId="0" borderId="0" xfId="42" applyNumberFormat="1" applyFont="1" applyFill="1" applyBorder="1" applyAlignment="1">
      <alignment horizontal="right" vertical="center" wrapText="1"/>
    </xf>
    <xf numFmtId="185" fontId="13" fillId="0" borderId="0" xfId="42" applyNumberFormat="1" applyFont="1" applyFill="1" applyBorder="1" applyAlignment="1">
      <alignment horizontal="right" vertical="center" wrapText="1"/>
    </xf>
    <xf numFmtId="0" fontId="11" fillId="0" borderId="0" xfId="59" applyFont="1" applyFill="1" applyBorder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vertical="center"/>
      <protection/>
    </xf>
    <xf numFmtId="169" fontId="14" fillId="0" borderId="0" xfId="59" applyNumberFormat="1" applyFont="1" applyFill="1" applyBorder="1" applyAlignment="1">
      <alignment horizontal="right" vertical="center" wrapText="1"/>
      <protection/>
    </xf>
    <xf numFmtId="169" fontId="13" fillId="0" borderId="0" xfId="59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 horizontal="center" vertical="top" wrapText="1"/>
    </xf>
    <xf numFmtId="185" fontId="14" fillId="0" borderId="0" xfId="45" applyNumberFormat="1" applyFont="1" applyFill="1" applyBorder="1" applyAlignment="1" applyProtection="1">
      <alignment horizontal="right" vertical="top" wrapText="1"/>
      <protection/>
    </xf>
    <xf numFmtId="185" fontId="14" fillId="0" borderId="0" xfId="45" applyNumberFormat="1" applyFont="1" applyFill="1" applyBorder="1" applyAlignment="1">
      <alignment horizontal="right" vertical="top"/>
    </xf>
    <xf numFmtId="185" fontId="14" fillId="0" borderId="0" xfId="44" applyNumberFormat="1" applyFont="1" applyFill="1" applyBorder="1" applyAlignment="1" applyProtection="1">
      <alignment horizontal="right" vertical="top" wrapText="1"/>
      <protection/>
    </xf>
    <xf numFmtId="185" fontId="14" fillId="0" borderId="0" xfId="44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" xfId="61"/>
    <cellStyle name="Normal_Financial statements 2000 Alcomet 2" xfId="62"/>
    <cellStyle name="Normal_Financial statements_bg model 2002 2" xfId="63"/>
    <cellStyle name="Normal_FS_2004_Final_28.03.05 2" xfId="64"/>
    <cellStyle name="Normal_FS_SOPHARMA_2005 (2) 2" xfId="65"/>
    <cellStyle name="Normal_P&amp;L" xfId="66"/>
    <cellStyle name="Normal_P&amp;L_Financial statements_bg model 2002" xfId="67"/>
    <cellStyle name="Normal_Sheet2 3" xfId="68"/>
    <cellStyle name="Normal_SOPHARMA_FS_01_12_2007_predvaritelen 3" xfId="69"/>
    <cellStyle name="Normal_Vatreshno_Gr_Spravki_2004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Documents%20and%20Settings\glschet\Local%20Settings\Temporary%20Internet%20Files\Content.IE5\QXCT8RCL\FS%20Template_IAS%20(revised)_one%20IS_IRA%20REVI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07\IV-to%20tr-e%202007\m.12\SOPHARMA_FS_01_12_2007_predvarite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IS_by type"/>
      <sheetName val="SFP"/>
      <sheetName val="SCFs"/>
      <sheetName val="EQS"/>
      <sheetName val="Disclosure 1"/>
      <sheetName val="Disclosure 2"/>
    </sheetNames>
    <sheetDataSet>
      <sheetData sheetId="4">
        <row r="63">
          <cell r="A63" t="str">
            <v>Финансов директор: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G7" sqref="G7"/>
    </sheetView>
  </sheetViews>
  <sheetFormatPr defaultColWidth="0" defaultRowHeight="12.75" customHeight="1" zeroHeight="1"/>
  <cols>
    <col min="1" max="1" width="38.140625" style="238" customWidth="1"/>
    <col min="2" max="2" width="9.140625" style="238" customWidth="1"/>
    <col min="3" max="3" width="7.421875" style="238" customWidth="1"/>
    <col min="4" max="4" width="29.57421875" style="238" customWidth="1"/>
    <col min="5" max="8" width="9.28125" style="238" customWidth="1"/>
    <col min="9" max="16384" width="9.28125" style="238" hidden="1" customWidth="1"/>
  </cols>
  <sheetData>
    <row r="1" ht="12.75" customHeight="1"/>
    <row r="2" spans="1:7" ht="18.75">
      <c r="A2" s="239" t="s">
        <v>113</v>
      </c>
      <c r="B2" s="239"/>
      <c r="C2" s="240"/>
      <c r="D2" s="241" t="s">
        <v>114</v>
      </c>
      <c r="E2" s="240"/>
      <c r="F2" s="240"/>
      <c r="G2" s="240"/>
    </row>
    <row r="3" ht="12.75"/>
    <row r="4" ht="12.75"/>
    <row r="5" ht="12.75"/>
    <row r="6" spans="1:8" ht="18.75">
      <c r="A6" s="242"/>
      <c r="B6" s="242"/>
      <c r="D6" s="243"/>
      <c r="E6" s="244"/>
      <c r="F6" s="244"/>
      <c r="G6" s="244"/>
      <c r="H6" s="244"/>
    </row>
    <row r="7" spans="1:8" ht="18.75">
      <c r="A7" s="245" t="s">
        <v>115</v>
      </c>
      <c r="B7" s="245"/>
      <c r="C7" s="246"/>
      <c r="D7" s="245" t="s">
        <v>52</v>
      </c>
      <c r="E7" s="244"/>
      <c r="F7" s="244"/>
      <c r="G7" s="244"/>
      <c r="H7" s="244"/>
    </row>
    <row r="8" spans="1:8" ht="17.25" customHeight="1">
      <c r="A8" s="245"/>
      <c r="B8" s="245"/>
      <c r="C8" s="246"/>
      <c r="D8" s="245" t="s">
        <v>51</v>
      </c>
      <c r="E8" s="244"/>
      <c r="F8" s="244"/>
      <c r="G8" s="244"/>
      <c r="H8" s="244"/>
    </row>
    <row r="9" spans="1:8" ht="18.75">
      <c r="A9" s="245"/>
      <c r="B9" s="245"/>
      <c r="C9" s="246"/>
      <c r="D9" s="245" t="s">
        <v>116</v>
      </c>
      <c r="E9" s="244"/>
      <c r="F9" s="244"/>
      <c r="G9" s="244"/>
      <c r="H9" s="244"/>
    </row>
    <row r="10" spans="1:8" ht="18.75">
      <c r="A10" s="245"/>
      <c r="B10" s="245"/>
      <c r="C10" s="246"/>
      <c r="D10" s="245" t="s">
        <v>133</v>
      </c>
      <c r="E10" s="244"/>
      <c r="F10" s="244"/>
      <c r="G10" s="244"/>
      <c r="H10" s="244"/>
    </row>
    <row r="11" spans="1:8" ht="16.5">
      <c r="A11" s="247"/>
      <c r="B11" s="247"/>
      <c r="C11" s="246"/>
      <c r="D11" s="243"/>
      <c r="E11" s="248"/>
      <c r="F11" s="244"/>
      <c r="G11" s="244"/>
      <c r="H11" s="244"/>
    </row>
    <row r="12" spans="1:8" ht="18.75">
      <c r="A12" s="242"/>
      <c r="B12" s="242"/>
      <c r="D12" s="249"/>
      <c r="E12" s="244"/>
      <c r="F12" s="244"/>
      <c r="G12" s="244"/>
      <c r="H12" s="244"/>
    </row>
    <row r="13" spans="1:8" ht="18.75">
      <c r="A13" s="242"/>
      <c r="B13" s="242"/>
      <c r="D13" s="250"/>
      <c r="E13" s="250"/>
      <c r="F13" s="244"/>
      <c r="G13" s="244"/>
      <c r="H13" s="244"/>
    </row>
    <row r="14" spans="1:6" ht="18.75">
      <c r="A14" s="242" t="s">
        <v>111</v>
      </c>
      <c r="B14" s="242"/>
      <c r="D14" s="242" t="s">
        <v>52</v>
      </c>
      <c r="E14" s="251"/>
      <c r="F14" s="252"/>
    </row>
    <row r="15" spans="1:8" ht="18.75">
      <c r="A15" s="242"/>
      <c r="B15" s="242"/>
      <c r="E15" s="251"/>
      <c r="F15" s="253"/>
      <c r="G15" s="244"/>
      <c r="H15" s="244"/>
    </row>
    <row r="16" spans="5:8" ht="16.5">
      <c r="E16" s="251"/>
      <c r="F16" s="253"/>
      <c r="G16" s="244"/>
      <c r="H16" s="244"/>
    </row>
    <row r="17" spans="1:8" ht="18.75">
      <c r="A17" s="242"/>
      <c r="B17" s="242"/>
      <c r="E17" s="251"/>
      <c r="F17" s="253"/>
      <c r="G17" s="244"/>
      <c r="H17" s="244"/>
    </row>
    <row r="18" spans="1:8" ht="18.75">
      <c r="A18" s="242" t="s">
        <v>117</v>
      </c>
      <c r="B18" s="242"/>
      <c r="D18" s="242" t="s">
        <v>51</v>
      </c>
      <c r="E18" s="251"/>
      <c r="F18" s="253"/>
      <c r="G18" s="244"/>
      <c r="H18" s="244"/>
    </row>
    <row r="19" spans="5:8" ht="16.5">
      <c r="E19" s="251"/>
      <c r="F19" s="253"/>
      <c r="G19" s="244"/>
      <c r="H19" s="244"/>
    </row>
    <row r="20" spans="1:8" ht="18.75">
      <c r="A20" s="245"/>
      <c r="B20" s="245"/>
      <c r="E20" s="251"/>
      <c r="F20" s="253"/>
      <c r="G20" s="244"/>
      <c r="H20" s="244"/>
    </row>
    <row r="21" spans="1:8" ht="18.75">
      <c r="A21" s="242" t="s">
        <v>118</v>
      </c>
      <c r="B21" s="242"/>
      <c r="D21" s="242" t="s">
        <v>50</v>
      </c>
      <c r="E21" s="251"/>
      <c r="F21" s="253"/>
      <c r="G21" s="244"/>
      <c r="H21" s="244"/>
    </row>
    <row r="22" spans="4:8" ht="18.75">
      <c r="D22" s="250"/>
      <c r="E22" s="251"/>
      <c r="F22" s="252"/>
      <c r="G22" s="242"/>
      <c r="H22" s="242"/>
    </row>
    <row r="23" spans="1:6" ht="18.75">
      <c r="A23" s="242"/>
      <c r="B23" s="242"/>
      <c r="D23" s="250"/>
      <c r="E23" s="251"/>
      <c r="F23" s="252"/>
    </row>
    <row r="24" spans="1:6" ht="18.75">
      <c r="A24" s="242" t="s">
        <v>119</v>
      </c>
      <c r="B24" s="242"/>
      <c r="D24" s="254" t="s">
        <v>120</v>
      </c>
      <c r="E24" s="251"/>
      <c r="F24" s="252"/>
    </row>
    <row r="25" spans="1:6" ht="18.75">
      <c r="A25" s="242"/>
      <c r="B25" s="242"/>
      <c r="D25" s="254" t="s">
        <v>121</v>
      </c>
      <c r="E25" s="251"/>
      <c r="F25" s="252"/>
    </row>
    <row r="26" spans="1:6" ht="18.75">
      <c r="A26" s="242"/>
      <c r="B26" s="242"/>
      <c r="D26" s="254" t="s">
        <v>122</v>
      </c>
      <c r="E26" s="253"/>
      <c r="F26" s="252"/>
    </row>
    <row r="27" spans="1:6" ht="18.75">
      <c r="A27" s="242"/>
      <c r="B27" s="242"/>
      <c r="D27" s="250"/>
      <c r="E27" s="252"/>
      <c r="F27" s="252"/>
    </row>
    <row r="28" spans="1:6" ht="18.75">
      <c r="A28" s="242"/>
      <c r="B28" s="242"/>
      <c r="D28" s="250"/>
      <c r="E28" s="252"/>
      <c r="F28" s="252"/>
    </row>
    <row r="29" spans="1:6" ht="18.75">
      <c r="A29" s="242" t="s">
        <v>123</v>
      </c>
      <c r="B29" s="242"/>
      <c r="C29" s="255"/>
      <c r="D29" s="256" t="s">
        <v>124</v>
      </c>
      <c r="E29" s="252"/>
      <c r="F29" s="257"/>
    </row>
    <row r="30" spans="1:6" ht="18.75">
      <c r="A30" s="242"/>
      <c r="B30" s="242"/>
      <c r="D30" s="250"/>
      <c r="E30" s="252"/>
      <c r="F30" s="258"/>
    </row>
    <row r="31" spans="1:8" ht="18.75">
      <c r="A31" s="242" t="s">
        <v>125</v>
      </c>
      <c r="B31" s="242"/>
      <c r="D31" s="256" t="s">
        <v>126</v>
      </c>
      <c r="E31" s="252"/>
      <c r="F31" s="258"/>
      <c r="G31" s="242"/>
      <c r="H31" s="242"/>
    </row>
    <row r="32" spans="1:8" ht="18.75">
      <c r="A32" s="242"/>
      <c r="B32" s="242"/>
      <c r="C32" s="260"/>
      <c r="D32" s="256" t="s">
        <v>127</v>
      </c>
      <c r="E32" s="252"/>
      <c r="F32" s="258"/>
      <c r="G32" s="242"/>
      <c r="H32" s="242"/>
    </row>
    <row r="33" spans="1:6" ht="18.75">
      <c r="A33" s="242"/>
      <c r="B33" s="242"/>
      <c r="C33" s="259"/>
      <c r="D33" s="250"/>
      <c r="E33" s="252"/>
      <c r="F33" s="258"/>
    </row>
    <row r="34" spans="1:6" ht="18.75">
      <c r="A34" s="242"/>
      <c r="B34" s="242"/>
      <c r="C34" s="259"/>
      <c r="D34" s="250"/>
      <c r="E34" s="252"/>
      <c r="F34" s="258"/>
    </row>
    <row r="35" spans="1:6" ht="18.75">
      <c r="A35" s="242"/>
      <c r="B35" s="242"/>
      <c r="C35" s="261"/>
      <c r="D35" s="250"/>
      <c r="E35" s="252"/>
      <c r="F35" s="258"/>
    </row>
    <row r="36" spans="1:6" ht="18.75">
      <c r="A36" s="242"/>
      <c r="B36" s="242"/>
      <c r="C36" s="262"/>
      <c r="D36" s="250"/>
      <c r="E36" s="252"/>
      <c r="F36" s="258"/>
    </row>
    <row r="37" spans="1:6" ht="18.75">
      <c r="A37" s="242"/>
      <c r="B37" s="242"/>
      <c r="C37" s="262"/>
      <c r="D37" s="250"/>
      <c r="E37" s="252"/>
      <c r="F37" s="258"/>
    </row>
    <row r="38" spans="1:8" ht="18.75">
      <c r="A38" s="242" t="s">
        <v>128</v>
      </c>
      <c r="B38" s="242"/>
      <c r="D38" s="273" t="s">
        <v>129</v>
      </c>
      <c r="E38" s="258"/>
      <c r="F38" s="263"/>
      <c r="G38" s="246"/>
      <c r="H38" s="246"/>
    </row>
    <row r="39" spans="1:6" ht="18.75">
      <c r="A39" s="242"/>
      <c r="B39" s="242"/>
      <c r="E39" s="252"/>
      <c r="F39" s="258"/>
    </row>
    <row r="40" spans="1:5" ht="18.75">
      <c r="A40" s="242"/>
      <c r="B40" s="242"/>
      <c r="E40" s="242"/>
    </row>
    <row r="41" spans="1:5" ht="18.75">
      <c r="A41" s="242"/>
      <c r="B41" s="242"/>
      <c r="E41" s="242"/>
    </row>
    <row r="42" spans="1:5" ht="18.75">
      <c r="A42" s="242"/>
      <c r="B42" s="242"/>
      <c r="E42" s="242"/>
    </row>
    <row r="43" spans="1:5" ht="18.75">
      <c r="A43" s="242"/>
      <c r="B43" s="242"/>
      <c r="E43" s="242"/>
    </row>
    <row r="44" spans="1:5" ht="18.75">
      <c r="A44" s="242"/>
      <c r="B44" s="242"/>
      <c r="E44" s="242"/>
    </row>
    <row r="45" spans="1:5" ht="18.75">
      <c r="A45" s="242"/>
      <c r="B45" s="242"/>
      <c r="E45" s="242"/>
    </row>
    <row r="46" spans="1:5" ht="18.75">
      <c r="A46" s="242"/>
      <c r="B46" s="242"/>
      <c r="E46" s="242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printOptions/>
  <pageMargins left="0.27" right="0.28" top="0.75" bottom="0.75" header="0.3" footer="0.3"/>
  <pageSetup horizontalDpi="600" verticalDpi="600" orientation="portrait" r:id="rId3"/>
  <legacyDrawing r:id="rId2"/>
  <oleObjects>
    <oleObject progId="MSPhotoEd.3" shapeId="1862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tabSelected="1" zoomScaleSheetLayoutView="80" zoomScalePageLayoutView="0" workbookViewId="0" topLeftCell="A1">
      <selection activeCell="H3" sqref="H3"/>
    </sheetView>
  </sheetViews>
  <sheetFormatPr defaultColWidth="9.140625" defaultRowHeight="12.75"/>
  <cols>
    <col min="1" max="1" width="59.57421875" style="4" customWidth="1"/>
    <col min="2" max="2" width="11.57421875" style="28" customWidth="1"/>
    <col min="3" max="3" width="1.28515625" style="28" customWidth="1"/>
    <col min="4" max="4" width="11.57421875" style="21" customWidth="1"/>
    <col min="5" max="5" width="1.1484375" style="28" customWidth="1"/>
    <col min="6" max="6" width="11.140625" style="21" customWidth="1"/>
    <col min="7" max="7" width="0.9921875" style="28" customWidth="1"/>
    <col min="8" max="16384" width="9.140625" style="4" customWidth="1"/>
  </cols>
  <sheetData>
    <row r="1" ht="8.25" customHeight="1"/>
    <row r="2" spans="1:7" ht="15">
      <c r="A2" s="134" t="s">
        <v>83</v>
      </c>
      <c r="B2" s="18"/>
      <c r="C2" s="18"/>
      <c r="D2" s="18"/>
      <c r="E2" s="18"/>
      <c r="F2" s="18"/>
      <c r="G2" s="19"/>
    </row>
    <row r="3" spans="1:7" s="2" customFormat="1" ht="31.5" customHeight="1">
      <c r="A3" s="1" t="s">
        <v>73</v>
      </c>
      <c r="B3" s="20"/>
      <c r="C3" s="20"/>
      <c r="D3" s="20"/>
      <c r="E3" s="20"/>
      <c r="F3" s="20"/>
      <c r="G3" s="20"/>
    </row>
    <row r="4" spans="1:7" ht="15">
      <c r="A4" s="1" t="s">
        <v>76</v>
      </c>
      <c r="B4" s="22"/>
      <c r="C4" s="22"/>
      <c r="D4" s="23"/>
      <c r="E4" s="22"/>
      <c r="F4" s="23"/>
      <c r="G4" s="20"/>
    </row>
    <row r="5" spans="1:7" ht="15">
      <c r="A5" s="1"/>
      <c r="B5" s="22"/>
      <c r="C5" s="22"/>
      <c r="D5" s="23"/>
      <c r="E5" s="22"/>
      <c r="F5" s="23"/>
      <c r="G5" s="20"/>
    </row>
    <row r="6" spans="1:7" ht="15" customHeight="1">
      <c r="A6" s="2"/>
      <c r="B6" s="275" t="s">
        <v>0</v>
      </c>
      <c r="C6" s="24"/>
      <c r="D6" s="276" t="s">
        <v>78</v>
      </c>
      <c r="E6" s="25"/>
      <c r="F6" s="276" t="s">
        <v>69</v>
      </c>
      <c r="G6" s="26"/>
    </row>
    <row r="7" spans="1:7" ht="15">
      <c r="A7" s="2"/>
      <c r="B7" s="275"/>
      <c r="C7" s="24"/>
      <c r="D7" s="277"/>
      <c r="E7" s="25"/>
      <c r="F7" s="277"/>
      <c r="G7" s="27"/>
    </row>
    <row r="8" spans="1:7" ht="15.75" customHeight="1">
      <c r="A8" s="3"/>
      <c r="G8" s="29"/>
    </row>
    <row r="9" spans="1:6" ht="15" customHeight="1">
      <c r="A9" s="2" t="s">
        <v>1</v>
      </c>
      <c r="B9" s="27">
        <v>3</v>
      </c>
      <c r="D9" s="21">
        <f>19779+245-129</f>
        <v>19895</v>
      </c>
      <c r="F9" s="21">
        <f>16962+168+27</f>
        <v>17157</v>
      </c>
    </row>
    <row r="10" spans="1:6" ht="15">
      <c r="A10" s="176" t="s">
        <v>60</v>
      </c>
      <c r="B10" s="27">
        <v>4</v>
      </c>
      <c r="D10" s="21">
        <f>-11514-36-5</f>
        <v>-11555</v>
      </c>
      <c r="F10" s="21">
        <v>-9998</v>
      </c>
    </row>
    <row r="11" spans="1:6" ht="15" customHeight="1">
      <c r="A11" s="177" t="s">
        <v>54</v>
      </c>
      <c r="B11" s="27"/>
      <c r="D11" s="144">
        <f>SUM(D9:D10)</f>
        <v>8340</v>
      </c>
      <c r="F11" s="144">
        <f>SUM(F9:F10)</f>
        <v>7159</v>
      </c>
    </row>
    <row r="12" spans="1:6" ht="15">
      <c r="A12" s="135" t="s">
        <v>64</v>
      </c>
      <c r="B12" s="27">
        <v>5</v>
      </c>
      <c r="D12" s="21">
        <v>31</v>
      </c>
      <c r="F12" s="21">
        <v>1229</v>
      </c>
    </row>
    <row r="13" spans="1:6" ht="15">
      <c r="A13" s="135" t="s">
        <v>40</v>
      </c>
      <c r="B13" s="27">
        <v>6</v>
      </c>
      <c r="C13" s="184"/>
      <c r="D13" s="21">
        <f>-3293+36-116-36-41</f>
        <v>-3450</v>
      </c>
      <c r="F13" s="21">
        <f>-1545-168-27-934</f>
        <v>-2674</v>
      </c>
    </row>
    <row r="14" spans="1:6" ht="15">
      <c r="A14" s="135" t="s">
        <v>4</v>
      </c>
      <c r="B14" s="27">
        <v>7</v>
      </c>
      <c r="C14" s="28">
        <v>3</v>
      </c>
      <c r="D14" s="21">
        <f>-2946+5+36+41</f>
        <v>-2864</v>
      </c>
      <c r="F14" s="21">
        <f>-4301+180+9+934</f>
        <v>-3178</v>
      </c>
    </row>
    <row r="15" spans="1:6" ht="15">
      <c r="A15" s="135" t="s">
        <v>65</v>
      </c>
      <c r="B15" s="27">
        <v>8</v>
      </c>
      <c r="D15" s="21">
        <v>-44</v>
      </c>
      <c r="F15" s="21">
        <f>-180-9</f>
        <v>-189</v>
      </c>
    </row>
    <row r="16" spans="1:8" ht="15">
      <c r="A16" s="178" t="s">
        <v>53</v>
      </c>
      <c r="B16" s="27"/>
      <c r="D16" s="144">
        <f>SUM(D11:D15)</f>
        <v>2013</v>
      </c>
      <c r="F16" s="144">
        <f>SUM(F11:F15)</f>
        <v>2347</v>
      </c>
      <c r="H16" s="181"/>
    </row>
    <row r="17" spans="1:2" ht="15" customHeight="1">
      <c r="A17" s="179"/>
      <c r="B17" s="27"/>
    </row>
    <row r="18" spans="1:6" ht="16.5" customHeight="1">
      <c r="A18" s="176" t="s">
        <v>41</v>
      </c>
      <c r="B18" s="27"/>
      <c r="D18" s="21">
        <f>139-10</f>
        <v>129</v>
      </c>
      <c r="F18" s="21">
        <v>118</v>
      </c>
    </row>
    <row r="19" spans="1:6" ht="15" customHeight="1">
      <c r="A19" s="176" t="s">
        <v>42</v>
      </c>
      <c r="B19" s="27"/>
      <c r="D19" s="21">
        <f>-142+10</f>
        <v>-132</v>
      </c>
      <c r="F19" s="21">
        <v>-173</v>
      </c>
    </row>
    <row r="20" spans="1:6" ht="15" customHeight="1">
      <c r="A20" s="178" t="s">
        <v>55</v>
      </c>
      <c r="B20" s="27">
        <v>9</v>
      </c>
      <c r="D20" s="144">
        <f>SUM(D18:D19)</f>
        <v>-3</v>
      </c>
      <c r="F20" s="144">
        <f>SUM(F18:F19)</f>
        <v>-55</v>
      </c>
    </row>
    <row r="21" spans="1:6" ht="11.25" customHeight="1">
      <c r="A21" s="178"/>
      <c r="B21" s="27"/>
      <c r="D21" s="30"/>
      <c r="F21" s="30"/>
    </row>
    <row r="22" spans="1:6" ht="15.75" customHeight="1">
      <c r="A22" s="177" t="s">
        <v>56</v>
      </c>
      <c r="B22" s="27"/>
      <c r="D22" s="267">
        <f>D20+D16</f>
        <v>2010</v>
      </c>
      <c r="F22" s="267">
        <f>F20+F16</f>
        <v>2292</v>
      </c>
    </row>
    <row r="23" spans="1:6" ht="15.75" customHeight="1">
      <c r="A23" s="177"/>
      <c r="B23" s="27"/>
      <c r="D23" s="268"/>
      <c r="F23" s="268"/>
    </row>
    <row r="24" spans="1:6" ht="16.5" customHeight="1">
      <c r="A24" s="135" t="s">
        <v>43</v>
      </c>
      <c r="B24" s="27">
        <v>10</v>
      </c>
      <c r="D24" s="21">
        <v>-202</v>
      </c>
      <c r="F24" s="21">
        <f>-239+1</f>
        <v>-238</v>
      </c>
    </row>
    <row r="25" spans="1:2" ht="16.5" customHeight="1">
      <c r="A25" s="135"/>
      <c r="B25" s="27"/>
    </row>
    <row r="26" spans="1:7" ht="16.5" customHeight="1" thickBot="1">
      <c r="A26" s="177" t="s">
        <v>57</v>
      </c>
      <c r="B26" s="27"/>
      <c r="D26" s="145">
        <f>SUM(D22:D24)</f>
        <v>1808</v>
      </c>
      <c r="F26" s="145">
        <f>SUM(F22:F24)</f>
        <v>2054</v>
      </c>
      <c r="G26" s="29"/>
    </row>
    <row r="27" spans="1:7" ht="15.75" thickTop="1">
      <c r="A27" s="177"/>
      <c r="B27" s="26"/>
      <c r="C27" s="29"/>
      <c r="D27" s="30"/>
      <c r="E27" s="29"/>
      <c r="F27" s="30"/>
      <c r="G27" s="29"/>
    </row>
    <row r="28" spans="1:6" ht="18" customHeight="1">
      <c r="A28" s="1" t="s">
        <v>130</v>
      </c>
      <c r="B28" s="139"/>
      <c r="C28" s="33"/>
      <c r="D28" s="34">
        <v>0</v>
      </c>
      <c r="E28" s="33"/>
      <c r="F28" s="34">
        <v>0</v>
      </c>
    </row>
    <row r="29" spans="1:6" ht="15">
      <c r="A29" s="177"/>
      <c r="B29" s="27"/>
      <c r="C29" s="33"/>
      <c r="D29" s="32"/>
      <c r="E29" s="33"/>
      <c r="F29" s="32"/>
    </row>
    <row r="30" spans="1:6" ht="15.75" thickBot="1">
      <c r="A30" s="264" t="s">
        <v>68</v>
      </c>
      <c r="B30" s="27"/>
      <c r="C30" s="33"/>
      <c r="D30" s="265">
        <f>SUM(D26:D29)</f>
        <v>1808</v>
      </c>
      <c r="E30" s="266"/>
      <c r="F30" s="265">
        <f>SUM(F26:F28)</f>
        <v>2054</v>
      </c>
    </row>
    <row r="31" spans="1:6" ht="15.75" thickTop="1">
      <c r="A31" s="1"/>
      <c r="C31" s="33"/>
      <c r="D31" s="32"/>
      <c r="E31" s="31"/>
      <c r="F31" s="32"/>
    </row>
    <row r="32" spans="1:6" ht="15">
      <c r="A32" s="5" t="s">
        <v>44</v>
      </c>
      <c r="B32" s="131" t="s">
        <v>45</v>
      </c>
      <c r="D32" s="132">
        <f>D30/10069</f>
        <v>0.17956102890058595</v>
      </c>
      <c r="E32" s="31"/>
      <c r="F32" s="132">
        <f>F30/10069</f>
        <v>0.20399245208064357</v>
      </c>
    </row>
    <row r="33" spans="1:6" ht="15">
      <c r="A33" s="6"/>
      <c r="C33" s="33"/>
      <c r="D33" s="34"/>
      <c r="E33" s="33"/>
      <c r="F33" s="34"/>
    </row>
    <row r="34" spans="1:6" ht="15">
      <c r="A34" s="7"/>
      <c r="B34" s="35"/>
      <c r="C34" s="35"/>
      <c r="D34" s="36"/>
      <c r="E34" s="35"/>
      <c r="F34" s="36"/>
    </row>
    <row r="35" ht="15">
      <c r="A35" s="6"/>
    </row>
    <row r="36" spans="1:6" ht="15">
      <c r="A36" s="272" t="str">
        <f>SFP!A51</f>
        <v>Приложенията на страници от 5 до 43 са неразделна част от финансовия отчет.</v>
      </c>
      <c r="B36" s="29"/>
      <c r="C36" s="29"/>
      <c r="D36" s="30"/>
      <c r="E36" s="29"/>
      <c r="F36" s="30"/>
    </row>
    <row r="37" ht="15">
      <c r="A37" s="8"/>
    </row>
    <row r="38" ht="15">
      <c r="A38" s="9"/>
    </row>
    <row r="39" ht="15">
      <c r="A39" s="9"/>
    </row>
    <row r="40" ht="15">
      <c r="A40" s="10" t="s">
        <v>62</v>
      </c>
    </row>
    <row r="41" ht="15">
      <c r="A41" s="10" t="s">
        <v>52</v>
      </c>
    </row>
    <row r="42" ht="15">
      <c r="A42" s="9"/>
    </row>
    <row r="43" ht="15">
      <c r="A43" s="9"/>
    </row>
    <row r="44" ht="15">
      <c r="A44" s="10" t="s">
        <v>3</v>
      </c>
    </row>
    <row r="45" ht="15">
      <c r="A45" s="10" t="s">
        <v>51</v>
      </c>
    </row>
    <row r="46" ht="15">
      <c r="A46" s="9"/>
    </row>
    <row r="47" ht="15">
      <c r="A47" s="9"/>
    </row>
    <row r="48" ht="15">
      <c r="A48" s="11" t="s">
        <v>2</v>
      </c>
    </row>
    <row r="49" ht="15">
      <c r="A49" s="11" t="s">
        <v>50</v>
      </c>
    </row>
    <row r="52" ht="15">
      <c r="A52" s="2"/>
    </row>
    <row r="53" ht="15">
      <c r="A53" s="2"/>
    </row>
    <row r="54" ht="15">
      <c r="A54" s="2"/>
    </row>
    <row r="55" ht="15">
      <c r="A55" s="2"/>
    </row>
    <row r="56" spans="1:7" ht="15">
      <c r="A56" s="274"/>
      <c r="B56" s="274"/>
      <c r="C56" s="274"/>
      <c r="D56" s="274"/>
      <c r="E56" s="274"/>
      <c r="F56" s="274"/>
      <c r="G56" s="274"/>
    </row>
    <row r="57" spans="1:7" ht="17.25" customHeight="1">
      <c r="A57" s="3"/>
      <c r="B57" s="3"/>
      <c r="C57" s="3"/>
      <c r="D57" s="37"/>
      <c r="E57" s="3"/>
      <c r="F57" s="37"/>
      <c r="G57" s="3"/>
    </row>
    <row r="58" ht="15">
      <c r="A58" s="12"/>
    </row>
    <row r="59" ht="15">
      <c r="A59" s="13"/>
    </row>
    <row r="60" ht="15">
      <c r="A60" s="14"/>
    </row>
    <row r="61" ht="15">
      <c r="A61" s="14"/>
    </row>
    <row r="62" ht="15">
      <c r="A62" s="15"/>
    </row>
    <row r="64" ht="15">
      <c r="A64" s="16"/>
    </row>
    <row r="69" ht="15">
      <c r="A69" s="17"/>
    </row>
  </sheetData>
  <sheetProtection/>
  <mergeCells count="4">
    <mergeCell ref="A56:G56"/>
    <mergeCell ref="B6:B7"/>
    <mergeCell ref="F6:F7"/>
    <mergeCell ref="D6:D7"/>
  </mergeCells>
  <printOptions/>
  <pageMargins left="0.85" right="0.28" top="0.5905511811023623" bottom="0.2755905511811024" header="0.3937007874015748" footer="0.15748031496062992"/>
  <pageSetup firstPageNumber="1" useFirstPageNumber="1" fitToHeight="1" fitToWidth="1" horizontalDpi="600" verticalDpi="600" orientation="portrait" paperSize="9" scale="95" r:id="rId4"/>
  <headerFooter alignWithMargins="0">
    <oddFooter>&amp;R &amp;P</oddFooter>
  </headerFooter>
  <rowBreaks count="1" manualBreakCount="1">
    <brk id="55" max="255" man="1"/>
  </rowBreaks>
  <legacyDrawing r:id="rId3"/>
  <oleObjects>
    <oleObject progId="MSPhotoEd.3" shapeId="60154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5.00390625" style="40" customWidth="1"/>
    <col min="2" max="2" width="1.421875" style="40" customWidth="1"/>
    <col min="3" max="3" width="11.28125" style="40" bestFit="1" customWidth="1"/>
    <col min="4" max="4" width="12.28125" style="40" customWidth="1"/>
    <col min="5" max="5" width="1.1484375" style="40" customWidth="1"/>
    <col min="6" max="6" width="11.421875" style="40" customWidth="1"/>
    <col min="7" max="7" width="1.1484375" style="40" customWidth="1"/>
    <col min="8" max="16384" width="9.140625" style="40" customWidth="1"/>
  </cols>
  <sheetData>
    <row r="1" ht="8.25" customHeight="1"/>
    <row r="2" spans="1:6" ht="14.25">
      <c r="A2" s="133" t="str">
        <f>'IS'!A2</f>
        <v>МЕДИКА АД</v>
      </c>
      <c r="B2" s="38"/>
      <c r="C2" s="38"/>
      <c r="D2" s="38"/>
      <c r="E2" s="38"/>
      <c r="F2" s="39"/>
    </row>
    <row r="3" spans="1:6" ht="14.25">
      <c r="A3" s="41" t="s">
        <v>74</v>
      </c>
      <c r="B3" s="43"/>
      <c r="D3" s="43"/>
      <c r="E3" s="43"/>
      <c r="F3" s="41"/>
    </row>
    <row r="4" spans="1:6" ht="14.25">
      <c r="A4" s="41" t="s">
        <v>77</v>
      </c>
      <c r="B4" s="45"/>
      <c r="C4" s="45"/>
      <c r="D4" s="45"/>
      <c r="E4" s="45"/>
      <c r="F4" s="46"/>
    </row>
    <row r="5" spans="1:6" ht="29.25" customHeight="1">
      <c r="A5" s="47"/>
      <c r="B5" s="48"/>
      <c r="C5" s="279" t="s">
        <v>0</v>
      </c>
      <c r="D5" s="280" t="s">
        <v>79</v>
      </c>
      <c r="E5" s="49"/>
      <c r="F5" s="280" t="s">
        <v>70</v>
      </c>
    </row>
    <row r="6" spans="2:6" ht="14.25" customHeight="1">
      <c r="B6" s="48"/>
      <c r="C6" s="279"/>
      <c r="D6" s="281"/>
      <c r="E6" s="49"/>
      <c r="F6" s="281"/>
    </row>
    <row r="7" spans="1:6" s="52" customFormat="1" ht="15">
      <c r="A7" s="50" t="s">
        <v>5</v>
      </c>
      <c r="B7" s="51"/>
      <c r="C7" s="51"/>
      <c r="D7" s="51"/>
      <c r="E7" s="51"/>
      <c r="F7" s="51"/>
    </row>
    <row r="8" spans="1:6" s="52" customFormat="1" ht="15">
      <c r="A8" s="50" t="s">
        <v>6</v>
      </c>
      <c r="B8" s="53"/>
      <c r="C8" s="53"/>
      <c r="D8" s="53"/>
      <c r="E8" s="53"/>
      <c r="F8" s="54"/>
    </row>
    <row r="9" spans="1:6" s="52" customFormat="1" ht="15">
      <c r="A9" s="55" t="s">
        <v>7</v>
      </c>
      <c r="B9" s="56"/>
      <c r="C9" s="56">
        <v>11</v>
      </c>
      <c r="D9" s="57">
        <f>14115+48</f>
        <v>14163</v>
      </c>
      <c r="E9" s="58"/>
      <c r="F9" s="57">
        <v>13152</v>
      </c>
    </row>
    <row r="10" spans="1:6" s="52" customFormat="1" ht="15">
      <c r="A10" s="60" t="s">
        <v>8</v>
      </c>
      <c r="B10" s="56"/>
      <c r="C10" s="56">
        <v>12</v>
      </c>
      <c r="D10" s="57">
        <v>442</v>
      </c>
      <c r="E10" s="58"/>
      <c r="F10" s="57">
        <v>655</v>
      </c>
    </row>
    <row r="11" spans="1:6" s="52" customFormat="1" ht="15">
      <c r="A11" s="60" t="s">
        <v>9</v>
      </c>
      <c r="B11" s="56"/>
      <c r="C11" s="56">
        <v>13</v>
      </c>
      <c r="D11" s="57">
        <v>549</v>
      </c>
      <c r="E11" s="58"/>
      <c r="F11" s="57">
        <v>549</v>
      </c>
    </row>
    <row r="12" spans="1:6" s="52" customFormat="1" ht="14.25" customHeight="1">
      <c r="A12" s="50"/>
      <c r="B12" s="53"/>
      <c r="C12" s="53"/>
      <c r="D12" s="140">
        <f>SUM(D9:D11)</f>
        <v>15154</v>
      </c>
      <c r="E12" s="62"/>
      <c r="F12" s="140">
        <f>SUM(F9:F11)</f>
        <v>14356</v>
      </c>
    </row>
    <row r="13" spans="1:6" s="52" customFormat="1" ht="14.25" customHeight="1">
      <c r="A13" s="50"/>
      <c r="B13" s="53"/>
      <c r="C13" s="53"/>
      <c r="D13" s="63"/>
      <c r="E13" s="62"/>
      <c r="F13" s="63"/>
    </row>
    <row r="14" spans="1:6" s="52" customFormat="1" ht="15">
      <c r="A14" s="50" t="s">
        <v>10</v>
      </c>
      <c r="B14" s="53"/>
      <c r="C14" s="53"/>
      <c r="D14" s="57"/>
      <c r="E14" s="62"/>
      <c r="F14" s="57"/>
    </row>
    <row r="15" spans="1:6" s="52" customFormat="1" ht="15">
      <c r="A15" s="55" t="s">
        <v>11</v>
      </c>
      <c r="B15" s="56"/>
      <c r="C15" s="56">
        <v>14</v>
      </c>
      <c r="D15" s="57">
        <v>4739</v>
      </c>
      <c r="E15" s="58"/>
      <c r="F15" s="57">
        <v>5186</v>
      </c>
    </row>
    <row r="16" spans="1:8" s="52" customFormat="1" ht="15">
      <c r="A16" s="55" t="s">
        <v>12</v>
      </c>
      <c r="B16" s="56"/>
      <c r="C16" s="56">
        <v>15</v>
      </c>
      <c r="D16" s="57">
        <f>2095+101-1</f>
        <v>2195</v>
      </c>
      <c r="E16" s="58"/>
      <c r="F16" s="57">
        <f>2084+86</f>
        <v>2170</v>
      </c>
      <c r="G16" s="59"/>
      <c r="H16" s="69"/>
    </row>
    <row r="17" spans="1:6" s="52" customFormat="1" ht="15">
      <c r="A17" s="55" t="s">
        <v>66</v>
      </c>
      <c r="B17" s="56"/>
      <c r="C17" s="56">
        <v>15</v>
      </c>
      <c r="D17" s="57">
        <f>4022-470+1</f>
        <v>3553</v>
      </c>
      <c r="E17" s="58"/>
      <c r="F17" s="57">
        <v>1691</v>
      </c>
    </row>
    <row r="18" spans="1:6" s="52" customFormat="1" ht="15">
      <c r="A18" s="64" t="s">
        <v>13</v>
      </c>
      <c r="B18" s="56"/>
      <c r="C18" s="56">
        <v>15</v>
      </c>
      <c r="D18" s="57">
        <f>470-10-101</f>
        <v>359</v>
      </c>
      <c r="E18" s="58"/>
      <c r="F18" s="57">
        <f>332-86</f>
        <v>246</v>
      </c>
    </row>
    <row r="19" spans="1:6" s="52" customFormat="1" ht="15">
      <c r="A19" s="55" t="s">
        <v>14</v>
      </c>
      <c r="B19" s="56"/>
      <c r="C19" s="56">
        <v>16</v>
      </c>
      <c r="D19" s="57">
        <v>1415</v>
      </c>
      <c r="E19" s="58"/>
      <c r="F19" s="57">
        <v>4177</v>
      </c>
    </row>
    <row r="20" spans="1:6" s="52" customFormat="1" ht="15">
      <c r="A20" s="50"/>
      <c r="B20" s="53"/>
      <c r="C20" s="53"/>
      <c r="D20" s="140">
        <f>SUM(D15:D19)</f>
        <v>12261</v>
      </c>
      <c r="E20" s="62"/>
      <c r="F20" s="140">
        <f>SUM(F15:F19)</f>
        <v>13470</v>
      </c>
    </row>
    <row r="21" spans="1:6" s="52" customFormat="1" ht="15">
      <c r="A21" s="50"/>
      <c r="B21" s="53"/>
      <c r="C21" s="53"/>
      <c r="D21" s="63"/>
      <c r="E21" s="62"/>
      <c r="F21" s="63"/>
    </row>
    <row r="22" spans="1:6" s="52" customFormat="1" ht="15.75" thickBot="1">
      <c r="A22" s="50" t="s">
        <v>15</v>
      </c>
      <c r="B22" s="53"/>
      <c r="C22" s="53"/>
      <c r="D22" s="143">
        <f>SUM(D12+D20)</f>
        <v>27415</v>
      </c>
      <c r="E22" s="62"/>
      <c r="F22" s="143">
        <f>SUM(F12+F20)</f>
        <v>27826</v>
      </c>
    </row>
    <row r="23" spans="1:6" s="52" customFormat="1" ht="15.75" thickTop="1">
      <c r="A23" s="55"/>
      <c r="B23" s="56"/>
      <c r="C23" s="56"/>
      <c r="D23" s="57"/>
      <c r="E23" s="58"/>
      <c r="F23" s="57"/>
    </row>
    <row r="24" spans="1:6" s="52" customFormat="1" ht="15">
      <c r="A24" s="50" t="s">
        <v>16</v>
      </c>
      <c r="B24" s="51"/>
      <c r="C24" s="51"/>
      <c r="D24" s="65"/>
      <c r="E24" s="66"/>
      <c r="F24" s="65"/>
    </row>
    <row r="25" spans="1:6" s="52" customFormat="1" ht="15">
      <c r="A25" s="50" t="s">
        <v>17</v>
      </c>
      <c r="B25" s="51"/>
      <c r="C25" s="51"/>
      <c r="D25" s="65"/>
      <c r="E25" s="66"/>
      <c r="F25" s="65"/>
    </row>
    <row r="26" spans="1:6" s="52" customFormat="1" ht="15">
      <c r="A26" s="55" t="s">
        <v>47</v>
      </c>
      <c r="B26" s="56"/>
      <c r="C26" s="56"/>
      <c r="D26" s="57">
        <v>10069</v>
      </c>
      <c r="E26" s="58"/>
      <c r="F26" s="57">
        <v>10069</v>
      </c>
    </row>
    <row r="27" spans="1:6" s="52" customFormat="1" ht="15">
      <c r="A27" s="55" t="s">
        <v>19</v>
      </c>
      <c r="B27" s="56"/>
      <c r="C27" s="56"/>
      <c r="D27" s="57">
        <v>2574</v>
      </c>
      <c r="E27" s="58"/>
      <c r="F27" s="57">
        <f>2815</f>
        <v>2815</v>
      </c>
    </row>
    <row r="28" spans="1:6" s="52" customFormat="1" ht="17.25" customHeight="1">
      <c r="A28" s="55" t="s">
        <v>18</v>
      </c>
      <c r="B28" s="56"/>
      <c r="C28" s="56"/>
      <c r="D28" s="57">
        <v>11752</v>
      </c>
      <c r="E28" s="58"/>
      <c r="F28" s="57">
        <v>11234</v>
      </c>
    </row>
    <row r="29" spans="1:6" s="52" customFormat="1" ht="15">
      <c r="A29" s="50" t="s">
        <v>37</v>
      </c>
      <c r="B29" s="53"/>
      <c r="C29" s="56">
        <v>17</v>
      </c>
      <c r="D29" s="140">
        <f>SUM(D26:D28)</f>
        <v>24395</v>
      </c>
      <c r="E29" s="62"/>
      <c r="F29" s="140">
        <f>SUM(F26:F28)</f>
        <v>24118</v>
      </c>
    </row>
    <row r="30" spans="1:6" s="52" customFormat="1" ht="15">
      <c r="A30" s="50"/>
      <c r="B30" s="53"/>
      <c r="C30" s="56"/>
      <c r="D30" s="67"/>
      <c r="E30" s="58"/>
      <c r="F30" s="67"/>
    </row>
    <row r="31" spans="1:6" s="52" customFormat="1" ht="15">
      <c r="A31" s="50" t="s">
        <v>20</v>
      </c>
      <c r="B31" s="53"/>
      <c r="C31" s="53"/>
      <c r="D31" s="185"/>
      <c r="E31" s="62"/>
      <c r="F31" s="57"/>
    </row>
    <row r="32" spans="1:6" s="52" customFormat="1" ht="15">
      <c r="A32" s="50" t="s">
        <v>21</v>
      </c>
      <c r="B32" s="56"/>
      <c r="C32" s="56"/>
      <c r="D32" s="57"/>
      <c r="E32" s="58"/>
      <c r="F32" s="57"/>
    </row>
    <row r="33" spans="1:6" s="52" customFormat="1" ht="15">
      <c r="A33" s="60" t="s">
        <v>23</v>
      </c>
      <c r="B33" s="56"/>
      <c r="C33" s="56">
        <v>19</v>
      </c>
      <c r="D33" s="57">
        <v>463</v>
      </c>
      <c r="E33" s="58"/>
      <c r="F33" s="57">
        <v>455</v>
      </c>
    </row>
    <row r="34" spans="1:6" s="52" customFormat="1" ht="15">
      <c r="A34" s="55" t="s">
        <v>24</v>
      </c>
      <c r="B34" s="56"/>
      <c r="C34" s="56">
        <v>20</v>
      </c>
      <c r="D34" s="57">
        <v>164</v>
      </c>
      <c r="E34" s="58"/>
      <c r="F34" s="57">
        <v>148</v>
      </c>
    </row>
    <row r="35" spans="1:6" s="52" customFormat="1" ht="15">
      <c r="A35" s="50"/>
      <c r="B35" s="53"/>
      <c r="C35" s="53"/>
      <c r="D35" s="140">
        <f>SUM(D33:D34)</f>
        <v>627</v>
      </c>
      <c r="E35" s="62"/>
      <c r="F35" s="140">
        <f>SUM(F33:F34)</f>
        <v>603</v>
      </c>
    </row>
    <row r="36" spans="4:6" s="52" customFormat="1" ht="15">
      <c r="D36" s="69"/>
      <c r="E36" s="69"/>
      <c r="F36" s="69"/>
    </row>
    <row r="37" spans="1:6" s="52" customFormat="1" ht="15">
      <c r="A37" s="50" t="s">
        <v>25</v>
      </c>
      <c r="B37" s="70"/>
      <c r="C37" s="70"/>
      <c r="D37" s="71"/>
      <c r="E37" s="72"/>
      <c r="F37" s="71"/>
    </row>
    <row r="38" spans="1:6" s="52" customFormat="1" ht="15">
      <c r="A38" s="68" t="s">
        <v>67</v>
      </c>
      <c r="B38" s="56"/>
      <c r="C38" s="56">
        <v>21</v>
      </c>
      <c r="D38" s="180">
        <f>1943+40-10-2-1-4</f>
        <v>1966</v>
      </c>
      <c r="E38" s="58"/>
      <c r="F38" s="180">
        <f>1936+1</f>
        <v>1937</v>
      </c>
    </row>
    <row r="39" spans="1:7" s="52" customFormat="1" ht="15">
      <c r="A39" s="68" t="s">
        <v>22</v>
      </c>
      <c r="B39" s="56"/>
      <c r="C39" s="56">
        <v>21</v>
      </c>
      <c r="D39" s="180">
        <f>6+2+1+4</f>
        <v>13</v>
      </c>
      <c r="E39" s="58"/>
      <c r="F39" s="180">
        <f>25+2</f>
        <v>27</v>
      </c>
      <c r="G39" s="59"/>
    </row>
    <row r="40" spans="1:7" s="52" customFormat="1" ht="30">
      <c r="A40" s="74" t="s">
        <v>26</v>
      </c>
      <c r="B40" s="56"/>
      <c r="C40" s="56">
        <v>21</v>
      </c>
      <c r="D40" s="180">
        <v>324</v>
      </c>
      <c r="E40" s="58"/>
      <c r="F40" s="180">
        <v>388</v>
      </c>
      <c r="G40" s="59"/>
    </row>
    <row r="41" spans="1:6" s="52" customFormat="1" ht="15">
      <c r="A41" s="68" t="s">
        <v>27</v>
      </c>
      <c r="B41" s="56"/>
      <c r="C41" s="56">
        <v>21</v>
      </c>
      <c r="D41" s="180">
        <v>31</v>
      </c>
      <c r="E41" s="58"/>
      <c r="F41" s="180">
        <f>709-1</f>
        <v>708</v>
      </c>
    </row>
    <row r="42" spans="1:6" s="52" customFormat="1" ht="30">
      <c r="A42" s="61" t="s">
        <v>61</v>
      </c>
      <c r="B42" s="56"/>
      <c r="C42" s="56">
        <v>20</v>
      </c>
      <c r="D42" s="73">
        <v>25</v>
      </c>
      <c r="E42" s="58"/>
      <c r="F42" s="73">
        <v>25</v>
      </c>
    </row>
    <row r="43" spans="1:6" s="52" customFormat="1" ht="15">
      <c r="A43" s="68" t="s">
        <v>28</v>
      </c>
      <c r="B43" s="56"/>
      <c r="C43" s="56">
        <v>21</v>
      </c>
      <c r="D43" s="180">
        <f>74-40</f>
        <v>34</v>
      </c>
      <c r="E43" s="58"/>
      <c r="F43" s="180">
        <v>20</v>
      </c>
    </row>
    <row r="44" spans="1:6" s="52" customFormat="1" ht="15">
      <c r="A44" s="50"/>
      <c r="B44" s="53"/>
      <c r="C44" s="53"/>
      <c r="D44" s="140">
        <f>SUM(D38:D43)</f>
        <v>2393</v>
      </c>
      <c r="E44" s="62"/>
      <c r="F44" s="140">
        <f>SUM(F38:F43)</f>
        <v>3105</v>
      </c>
    </row>
    <row r="45" spans="1:6" ht="9" customHeight="1">
      <c r="A45" s="41"/>
      <c r="B45" s="75"/>
      <c r="C45" s="75"/>
      <c r="D45" s="76"/>
      <c r="E45" s="77"/>
      <c r="F45" s="76"/>
    </row>
    <row r="46" spans="1:6" ht="14.25">
      <c r="A46" s="41" t="s">
        <v>29</v>
      </c>
      <c r="B46" s="75"/>
      <c r="C46" s="75"/>
      <c r="D46" s="141">
        <f>D35+D44</f>
        <v>3020</v>
      </c>
      <c r="E46" s="77"/>
      <c r="F46" s="141">
        <f>F35+F44</f>
        <v>3708</v>
      </c>
    </row>
    <row r="47" spans="1:6" ht="15">
      <c r="A47" s="78"/>
      <c r="B47" s="75"/>
      <c r="C47" s="75"/>
      <c r="D47" s="76"/>
      <c r="E47" s="77"/>
      <c r="F47" s="76"/>
    </row>
    <row r="48" spans="1:6" ht="15" thickBot="1">
      <c r="A48" s="41" t="s">
        <v>30</v>
      </c>
      <c r="B48" s="75"/>
      <c r="C48" s="75"/>
      <c r="D48" s="142">
        <f>D29+D46</f>
        <v>27415</v>
      </c>
      <c r="E48" s="77"/>
      <c r="F48" s="142">
        <f>F29+F46</f>
        <v>27826</v>
      </c>
    </row>
    <row r="49" spans="1:6" ht="15.75" thickTop="1">
      <c r="A49" s="46"/>
      <c r="B49" s="79"/>
      <c r="C49" s="79"/>
      <c r="D49" s="79"/>
      <c r="E49" s="79"/>
      <c r="F49" s="80"/>
    </row>
    <row r="50" spans="1:6" ht="14.25">
      <c r="A50" s="164"/>
      <c r="B50" s="165"/>
      <c r="C50" s="165"/>
      <c r="D50" s="166">
        <f>D48-D22</f>
        <v>0</v>
      </c>
      <c r="E50" s="167"/>
      <c r="F50" s="166">
        <f>F48-F22</f>
        <v>0</v>
      </c>
    </row>
    <row r="51" spans="1:6" ht="17.25" customHeight="1">
      <c r="A51" s="269" t="s">
        <v>132</v>
      </c>
      <c r="B51" s="165"/>
      <c r="C51" s="84"/>
      <c r="D51" s="84"/>
      <c r="E51" s="84"/>
      <c r="F51" s="182"/>
    </row>
    <row r="52" spans="1:6" ht="14.25">
      <c r="A52" s="183"/>
      <c r="B52" s="165"/>
      <c r="C52" s="84"/>
      <c r="D52" s="84"/>
      <c r="E52" s="84"/>
      <c r="F52" s="182"/>
    </row>
    <row r="53" spans="1:6" ht="27.75" customHeight="1">
      <c r="A53" s="278" t="s">
        <v>131</v>
      </c>
      <c r="B53" s="278"/>
      <c r="C53" s="278"/>
      <c r="D53" s="278"/>
      <c r="E53" s="278"/>
      <c r="F53" s="278"/>
    </row>
    <row r="54" spans="1:6" ht="17.25" customHeight="1">
      <c r="A54" s="82"/>
      <c r="B54" s="81"/>
      <c r="C54" s="81"/>
      <c r="D54" s="81"/>
      <c r="E54" s="81"/>
      <c r="F54" s="81"/>
    </row>
    <row r="55" spans="1:6" ht="14.25">
      <c r="A55" s="82"/>
      <c r="B55" s="82"/>
      <c r="C55" s="82"/>
      <c r="D55" s="82"/>
      <c r="E55" s="82"/>
      <c r="F55" s="82"/>
    </row>
    <row r="56" spans="1:6" s="85" customFormat="1" ht="15">
      <c r="A56" s="83" t="s">
        <v>62</v>
      </c>
      <c r="B56" s="84"/>
      <c r="C56" s="84"/>
      <c r="D56" s="84"/>
      <c r="E56" s="84"/>
      <c r="F56" s="84"/>
    </row>
    <row r="57" spans="1:6" s="85" customFormat="1" ht="15">
      <c r="A57" s="10" t="s">
        <v>52</v>
      </c>
      <c r="B57" s="84"/>
      <c r="C57" s="84"/>
      <c r="D57" s="84"/>
      <c r="E57" s="84"/>
      <c r="F57" s="84"/>
    </row>
    <row r="58" spans="1:6" s="85" customFormat="1" ht="15">
      <c r="A58" s="86"/>
      <c r="B58" s="84"/>
      <c r="C58" s="84"/>
      <c r="D58" s="84"/>
      <c r="E58" s="84"/>
      <c r="F58" s="84"/>
    </row>
    <row r="59" spans="1:6" s="85" customFormat="1" ht="15">
      <c r="A59" s="83" t="s">
        <v>3</v>
      </c>
      <c r="B59" s="84"/>
      <c r="C59" s="84"/>
      <c r="D59" s="84"/>
      <c r="E59" s="84"/>
      <c r="F59" s="84"/>
    </row>
    <row r="60" spans="1:6" s="85" customFormat="1" ht="15">
      <c r="A60" s="10" t="s">
        <v>51</v>
      </c>
      <c r="B60" s="84"/>
      <c r="C60" s="84"/>
      <c r="D60" s="84"/>
      <c r="E60" s="84"/>
      <c r="F60" s="84"/>
    </row>
    <row r="61" spans="1:6" s="85" customFormat="1" ht="16.5" customHeight="1">
      <c r="A61" s="86"/>
      <c r="B61" s="84"/>
      <c r="C61" s="84"/>
      <c r="D61" s="84"/>
      <c r="E61" s="84"/>
      <c r="F61" s="84"/>
    </row>
    <row r="62" spans="1:6" s="85" customFormat="1" ht="15">
      <c r="A62" s="83" t="s">
        <v>2</v>
      </c>
      <c r="B62" s="84"/>
      <c r="C62" s="84"/>
      <c r="D62" s="84"/>
      <c r="E62" s="84"/>
      <c r="F62" s="84"/>
    </row>
    <row r="63" spans="1:6" s="85" customFormat="1" ht="15">
      <c r="A63" s="11" t="s">
        <v>50</v>
      </c>
      <c r="B63" s="84"/>
      <c r="C63" s="84"/>
      <c r="D63" s="84"/>
      <c r="E63" s="84"/>
      <c r="F63" s="84"/>
    </row>
    <row r="64" spans="1:6" s="85" customFormat="1" ht="15">
      <c r="A64" s="168"/>
      <c r="B64" s="84"/>
      <c r="C64" s="84"/>
      <c r="D64" s="84"/>
      <c r="E64" s="84"/>
      <c r="F64" s="84"/>
    </row>
    <row r="68" ht="15">
      <c r="A68" s="87"/>
    </row>
    <row r="69" ht="15">
      <c r="A69" s="87"/>
    </row>
    <row r="70" ht="15">
      <c r="A70" s="87"/>
    </row>
  </sheetData>
  <sheetProtection/>
  <mergeCells count="4">
    <mergeCell ref="A53:F53"/>
    <mergeCell ref="C5:C6"/>
    <mergeCell ref="D5:D6"/>
    <mergeCell ref="F5:F6"/>
  </mergeCells>
  <printOptions/>
  <pageMargins left="0.9055118110236221" right="0.2755905511811024" top="0.4330708661417323" bottom="0.3937007874015748" header="0.3937007874015748" footer="0.31496062992125984"/>
  <pageSetup fitToHeight="1" fitToWidth="1" horizontalDpi="600" verticalDpi="600" orientation="portrait" paperSize="9" scale="83" r:id="rId4"/>
  <headerFooter alignWithMargins="0">
    <oddFooter>&amp;R&amp;"Times New Roman Cyr,Regular"2</oddFooter>
  </headerFooter>
  <legacyDrawing r:id="rId3"/>
  <oleObjects>
    <oleObject progId="MSPhotoEd.3" shapeId="59392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1">
      <selection activeCell="H4" sqref="H4"/>
    </sheetView>
  </sheetViews>
  <sheetFormatPr defaultColWidth="2.57421875" defaultRowHeight="12.75"/>
  <cols>
    <col min="1" max="1" width="67.140625" style="187" customWidth="1"/>
    <col min="2" max="2" width="11.28125" style="188" customWidth="1"/>
    <col min="3" max="3" width="10.7109375" style="188" customWidth="1"/>
    <col min="4" max="4" width="1.7109375" style="188" customWidth="1"/>
    <col min="5" max="5" width="11.28125" style="189" customWidth="1"/>
    <col min="6" max="6" width="1.57421875" style="188" customWidth="1"/>
    <col min="7" max="9" width="11.57421875" style="187" customWidth="1"/>
    <col min="10" max="16384" width="2.57421875" style="187" customWidth="1"/>
  </cols>
  <sheetData>
    <row r="1" ht="8.25" customHeight="1"/>
    <row r="2" spans="1:7" s="192" customFormat="1" ht="15">
      <c r="A2" s="190" t="s">
        <v>83</v>
      </c>
      <c r="B2" s="88"/>
      <c r="C2" s="88"/>
      <c r="D2" s="88"/>
      <c r="E2" s="88"/>
      <c r="F2" s="88"/>
      <c r="G2" s="191"/>
    </row>
    <row r="3" spans="1:7" s="195" customFormat="1" ht="15">
      <c r="A3" s="90" t="s">
        <v>84</v>
      </c>
      <c r="B3" s="193"/>
      <c r="C3" s="193"/>
      <c r="D3" s="193"/>
      <c r="E3" s="193"/>
      <c r="F3" s="193"/>
      <c r="G3" s="194"/>
    </row>
    <row r="4" spans="1:6" s="195" customFormat="1" ht="15">
      <c r="A4" s="42" t="s">
        <v>76</v>
      </c>
      <c r="B4" s="193"/>
      <c r="C4" s="193"/>
      <c r="D4" s="193"/>
      <c r="E4" s="193"/>
      <c r="F4" s="193"/>
    </row>
    <row r="5" spans="1:6" ht="15">
      <c r="A5" s="196"/>
      <c r="B5" s="279" t="s">
        <v>0</v>
      </c>
      <c r="C5" s="197">
        <v>2012</v>
      </c>
      <c r="D5" s="198"/>
      <c r="E5" s="197">
        <v>2011</v>
      </c>
      <c r="F5" s="198"/>
    </row>
    <row r="6" spans="1:6" ht="57" customHeight="1">
      <c r="A6" s="196"/>
      <c r="B6" s="279"/>
      <c r="C6" s="199" t="s">
        <v>31</v>
      </c>
      <c r="D6" s="200"/>
      <c r="E6" s="199" t="s">
        <v>31</v>
      </c>
      <c r="F6" s="200"/>
    </row>
    <row r="7" spans="1:6" ht="15">
      <c r="A7" s="196"/>
      <c r="B7" s="201"/>
      <c r="C7" s="202"/>
      <c r="D7" s="201"/>
      <c r="E7" s="202"/>
      <c r="F7" s="201"/>
    </row>
    <row r="8" spans="1:6" ht="15">
      <c r="A8" s="203" t="s">
        <v>85</v>
      </c>
      <c r="B8" s="204"/>
      <c r="C8" s="205"/>
      <c r="D8" s="204"/>
      <c r="E8" s="205"/>
      <c r="F8" s="204"/>
    </row>
    <row r="9" spans="1:7" ht="15">
      <c r="A9" s="206" t="s">
        <v>86</v>
      </c>
      <c r="B9" s="204"/>
      <c r="C9" s="207">
        <v>20625</v>
      </c>
      <c r="D9" s="204"/>
      <c r="E9" s="207">
        <v>19036</v>
      </c>
      <c r="F9" s="204"/>
      <c r="G9" s="208"/>
    </row>
    <row r="10" spans="1:7" ht="15">
      <c r="A10" s="206" t="s">
        <v>87</v>
      </c>
      <c r="B10" s="204"/>
      <c r="C10" s="207">
        <f>-16649-C20-C21</f>
        <v>-14740</v>
      </c>
      <c r="D10" s="204"/>
      <c r="E10" s="207">
        <v>-14083</v>
      </c>
      <c r="F10" s="204"/>
      <c r="G10" s="208"/>
    </row>
    <row r="11" spans="1:7" ht="15">
      <c r="A11" s="206" t="s">
        <v>88</v>
      </c>
      <c r="B11" s="204"/>
      <c r="C11" s="207">
        <v>-3670</v>
      </c>
      <c r="D11" s="204"/>
      <c r="E11" s="207">
        <v>-3081</v>
      </c>
      <c r="F11" s="204"/>
      <c r="G11" s="208"/>
    </row>
    <row r="12" spans="1:7" s="209" customFormat="1" ht="30">
      <c r="A12" s="206" t="s">
        <v>89</v>
      </c>
      <c r="B12" s="204"/>
      <c r="C12" s="207">
        <v>-1031</v>
      </c>
      <c r="D12" s="204"/>
      <c r="E12" s="207">
        <v>-279</v>
      </c>
      <c r="F12" s="204"/>
      <c r="G12" s="208"/>
    </row>
    <row r="13" spans="1:7" s="209" customFormat="1" ht="15">
      <c r="A13" s="206" t="s">
        <v>90</v>
      </c>
      <c r="B13" s="204"/>
      <c r="C13" s="207">
        <v>-313</v>
      </c>
      <c r="D13" s="204"/>
      <c r="E13" s="207">
        <v>-149</v>
      </c>
      <c r="F13" s="204"/>
      <c r="G13" s="208"/>
    </row>
    <row r="14" spans="1:7" s="209" customFormat="1" ht="15">
      <c r="A14" s="206" t="s">
        <v>91</v>
      </c>
      <c r="B14" s="204"/>
      <c r="C14" s="207">
        <v>-30</v>
      </c>
      <c r="D14" s="204"/>
      <c r="E14" s="207">
        <v>-33</v>
      </c>
      <c r="F14" s="204"/>
      <c r="G14" s="208"/>
    </row>
    <row r="15" spans="1:7" s="209" customFormat="1" ht="15">
      <c r="A15" s="206" t="s">
        <v>92</v>
      </c>
      <c r="B15" s="204"/>
      <c r="C15" s="207">
        <v>-64</v>
      </c>
      <c r="D15" s="204"/>
      <c r="E15" s="207">
        <v>-51</v>
      </c>
      <c r="F15" s="204"/>
      <c r="G15" s="208"/>
    </row>
    <row r="16" spans="1:7" ht="15">
      <c r="A16" s="206" t="s">
        <v>93</v>
      </c>
      <c r="B16" s="204"/>
      <c r="C16" s="207">
        <v>-101</v>
      </c>
      <c r="D16" s="204"/>
      <c r="E16" s="207">
        <v>-103</v>
      </c>
      <c r="F16" s="204"/>
      <c r="G16" s="208"/>
    </row>
    <row r="17" spans="1:7" s="209" customFormat="1" ht="17.25" customHeight="1">
      <c r="A17" s="203" t="s">
        <v>94</v>
      </c>
      <c r="B17" s="204"/>
      <c r="C17" s="210">
        <f>SUM(C9:C16)</f>
        <v>676</v>
      </c>
      <c r="D17" s="204"/>
      <c r="E17" s="210">
        <f>SUM(E9:E16)</f>
        <v>1257</v>
      </c>
      <c r="F17" s="204"/>
      <c r="G17" s="208"/>
    </row>
    <row r="18" spans="1:7" s="209" customFormat="1" ht="15">
      <c r="A18" s="203"/>
      <c r="B18" s="204"/>
      <c r="C18" s="205"/>
      <c r="D18" s="204"/>
      <c r="E18" s="205"/>
      <c r="F18" s="204"/>
      <c r="G18" s="208"/>
    </row>
    <row r="19" spans="1:7" s="209" customFormat="1" ht="15">
      <c r="A19" s="211" t="s">
        <v>95</v>
      </c>
      <c r="B19" s="204"/>
      <c r="C19" s="205"/>
      <c r="D19" s="204"/>
      <c r="E19" s="205"/>
      <c r="F19" s="204"/>
      <c r="G19" s="208"/>
    </row>
    <row r="20" spans="1:7" ht="15">
      <c r="A20" s="206" t="s">
        <v>96</v>
      </c>
      <c r="B20" s="204"/>
      <c r="C20" s="207">
        <f>-1887+48+20</f>
        <v>-1819</v>
      </c>
      <c r="D20" s="204"/>
      <c r="E20" s="207">
        <v>-607</v>
      </c>
      <c r="F20" s="204"/>
      <c r="G20" s="208"/>
    </row>
    <row r="21" spans="1:7" ht="15">
      <c r="A21" s="206" t="s">
        <v>97</v>
      </c>
      <c r="B21" s="204"/>
      <c r="C21" s="207">
        <v>-90</v>
      </c>
      <c r="D21" s="204"/>
      <c r="E21" s="207">
        <v>0</v>
      </c>
      <c r="F21" s="204"/>
      <c r="G21" s="208"/>
    </row>
    <row r="22" spans="1:7" ht="16.5" customHeight="1">
      <c r="A22" s="212" t="s">
        <v>98</v>
      </c>
      <c r="B22" s="204"/>
      <c r="C22" s="207">
        <v>0</v>
      </c>
      <c r="D22" s="204"/>
      <c r="E22" s="207">
        <v>2760</v>
      </c>
      <c r="F22" s="204"/>
      <c r="G22" s="208"/>
    </row>
    <row r="23" spans="1:7" ht="16.5" customHeight="1">
      <c r="A23" s="212" t="s">
        <v>99</v>
      </c>
      <c r="B23" s="204"/>
      <c r="C23" s="207">
        <v>0</v>
      </c>
      <c r="D23" s="204"/>
      <c r="E23" s="207">
        <v>-50</v>
      </c>
      <c r="F23" s="204"/>
      <c r="G23" s="208"/>
    </row>
    <row r="24" spans="1:7" ht="15">
      <c r="A24" s="206" t="s">
        <v>100</v>
      </c>
      <c r="B24" s="204"/>
      <c r="C24" s="207">
        <v>0</v>
      </c>
      <c r="D24" s="204"/>
      <c r="E24" s="207">
        <v>10</v>
      </c>
      <c r="F24" s="204"/>
      <c r="G24" s="208"/>
    </row>
    <row r="25" spans="1:7" ht="14.25" customHeight="1">
      <c r="A25" s="203" t="s">
        <v>101</v>
      </c>
      <c r="B25" s="204"/>
      <c r="C25" s="210">
        <f>SUM(C20:C24)</f>
        <v>-1909</v>
      </c>
      <c r="D25" s="204"/>
      <c r="E25" s="210">
        <f>SUM(E20:E24)</f>
        <v>2113</v>
      </c>
      <c r="F25" s="204"/>
      <c r="G25" s="208"/>
    </row>
    <row r="26" spans="1:7" ht="15">
      <c r="A26" s="206"/>
      <c r="B26" s="204"/>
      <c r="C26" s="205"/>
      <c r="D26" s="204"/>
      <c r="E26" s="205"/>
      <c r="F26" s="204"/>
      <c r="G26" s="208"/>
    </row>
    <row r="27" spans="1:7" ht="15">
      <c r="A27" s="211" t="s">
        <v>102</v>
      </c>
      <c r="B27" s="204"/>
      <c r="C27" s="213"/>
      <c r="D27" s="204"/>
      <c r="E27" s="213"/>
      <c r="F27" s="204"/>
      <c r="G27" s="208"/>
    </row>
    <row r="28" spans="1:7" ht="15">
      <c r="A28" s="214" t="s">
        <v>103</v>
      </c>
      <c r="B28" s="204"/>
      <c r="C28" s="207">
        <v>-1504</v>
      </c>
      <c r="D28" s="204"/>
      <c r="E28" s="207">
        <v>-803</v>
      </c>
      <c r="F28" s="204"/>
      <c r="G28" s="208"/>
    </row>
    <row r="29" spans="1:7" ht="15">
      <c r="A29" s="214" t="s">
        <v>104</v>
      </c>
      <c r="B29" s="204"/>
      <c r="C29" s="207">
        <v>0</v>
      </c>
      <c r="D29" s="204"/>
      <c r="E29" s="207">
        <v>250</v>
      </c>
      <c r="F29" s="204"/>
      <c r="G29" s="208"/>
    </row>
    <row r="30" spans="1:7" ht="15">
      <c r="A30" s="214" t="s">
        <v>105</v>
      </c>
      <c r="B30" s="204"/>
      <c r="C30" s="207">
        <v>0</v>
      </c>
      <c r="D30" s="204"/>
      <c r="E30" s="207">
        <v>-250</v>
      </c>
      <c r="F30" s="204"/>
      <c r="G30" s="208"/>
    </row>
    <row r="31" spans="1:7" ht="15">
      <c r="A31" s="215" t="s">
        <v>106</v>
      </c>
      <c r="B31" s="204"/>
      <c r="C31" s="207">
        <v>-25</v>
      </c>
      <c r="D31" s="204"/>
      <c r="E31" s="207">
        <v>-26</v>
      </c>
      <c r="F31" s="204"/>
      <c r="G31" s="208"/>
    </row>
    <row r="32" spans="1:7" s="209" customFormat="1" ht="15">
      <c r="A32" s="216" t="s">
        <v>107</v>
      </c>
      <c r="B32" s="204"/>
      <c r="C32" s="210">
        <f>SUM(C28:C31)</f>
        <v>-1529</v>
      </c>
      <c r="D32" s="204"/>
      <c r="E32" s="210">
        <f>SUM(E28:E31)</f>
        <v>-829</v>
      </c>
      <c r="F32" s="204"/>
      <c r="G32" s="208"/>
    </row>
    <row r="33" spans="1:7" ht="15">
      <c r="A33" s="214"/>
      <c r="B33" s="204"/>
      <c r="C33" s="207"/>
      <c r="D33" s="204"/>
      <c r="E33" s="207"/>
      <c r="F33" s="204"/>
      <c r="G33" s="208"/>
    </row>
    <row r="34" spans="1:7" ht="28.5">
      <c r="A34" s="217" t="s">
        <v>108</v>
      </c>
      <c r="B34" s="204"/>
      <c r="C34" s="218">
        <f>C32+C25+C17</f>
        <v>-2762</v>
      </c>
      <c r="D34" s="204"/>
      <c r="E34" s="218">
        <f>E32+E25+E17</f>
        <v>2541</v>
      </c>
      <c r="F34" s="204"/>
      <c r="G34" s="208"/>
    </row>
    <row r="35" spans="1:7" ht="15">
      <c r="A35" s="214"/>
      <c r="B35" s="204"/>
      <c r="C35" s="205"/>
      <c r="D35" s="204"/>
      <c r="E35" s="205"/>
      <c r="F35" s="204"/>
      <c r="G35" s="208"/>
    </row>
    <row r="36" spans="1:7" s="209" customFormat="1" ht="15">
      <c r="A36" s="214" t="s">
        <v>109</v>
      </c>
      <c r="B36" s="204"/>
      <c r="C36" s="207">
        <f>E38</f>
        <v>4177</v>
      </c>
      <c r="D36" s="204"/>
      <c r="E36" s="207">
        <v>1636</v>
      </c>
      <c r="F36" s="204"/>
      <c r="G36" s="208"/>
    </row>
    <row r="37" spans="1:7" s="209" customFormat="1" ht="15">
      <c r="A37" s="214"/>
      <c r="B37" s="204"/>
      <c r="C37" s="219"/>
      <c r="D37" s="204"/>
      <c r="E37" s="219"/>
      <c r="F37" s="204"/>
      <c r="G37" s="208"/>
    </row>
    <row r="38" spans="1:7" ht="15.75" thickBot="1">
      <c r="A38" s="216" t="s">
        <v>110</v>
      </c>
      <c r="B38" s="204">
        <v>16</v>
      </c>
      <c r="C38" s="220">
        <f>C36+C34</f>
        <v>1415</v>
      </c>
      <c r="D38" s="204"/>
      <c r="E38" s="220">
        <f>E36+E34</f>
        <v>4177</v>
      </c>
      <c r="F38" s="204"/>
      <c r="G38" s="208"/>
    </row>
    <row r="39" spans="1:7" ht="15.75" thickTop="1">
      <c r="A39" s="221"/>
      <c r="B39" s="222"/>
      <c r="C39" s="223">
        <f>C38-SFP!D19</f>
        <v>0</v>
      </c>
      <c r="D39" s="222"/>
      <c r="E39" s="223">
        <f>E38-SFP!F19</f>
        <v>0</v>
      </c>
      <c r="F39" s="222"/>
      <c r="G39" s="208"/>
    </row>
    <row r="40" spans="1:7" ht="15">
      <c r="A40" s="270" t="str">
        <f>SFP!A51</f>
        <v>Приложенията на страници от 5 до 43 са неразделна част от финансовия отчет.</v>
      </c>
      <c r="B40" s="224"/>
      <c r="C40" s="225"/>
      <c r="D40" s="204"/>
      <c r="E40" s="205"/>
      <c r="F40" s="204"/>
      <c r="G40" s="208"/>
    </row>
    <row r="41" spans="1:7" ht="15">
      <c r="A41" s="83" t="s">
        <v>111</v>
      </c>
      <c r="B41" s="226"/>
      <c r="C41" s="227"/>
      <c r="G41" s="208"/>
    </row>
    <row r="42" spans="1:7" ht="15">
      <c r="A42" s="10" t="s">
        <v>52</v>
      </c>
      <c r="G42" s="208"/>
    </row>
    <row r="43" spans="1:7" ht="15">
      <c r="A43" s="228"/>
      <c r="G43" s="208"/>
    </row>
    <row r="44" spans="1:7" ht="15">
      <c r="A44" s="83" t="s">
        <v>3</v>
      </c>
      <c r="G44" s="208"/>
    </row>
    <row r="45" spans="1:7" ht="15">
      <c r="A45" s="10" t="s">
        <v>51</v>
      </c>
      <c r="G45" s="208"/>
    </row>
    <row r="46" spans="1:7" ht="15">
      <c r="A46" s="229"/>
      <c r="G46" s="208"/>
    </row>
    <row r="47" spans="1:7" ht="15">
      <c r="A47" s="83" t="str">
        <f>'[2]IS'!A49</f>
        <v>Гл. счетоводител (Съставител):</v>
      </c>
      <c r="G47" s="208"/>
    </row>
    <row r="48" spans="1:7" ht="15">
      <c r="A48" s="11" t="s">
        <v>50</v>
      </c>
      <c r="G48" s="208"/>
    </row>
    <row r="49" spans="1:7" ht="15">
      <c r="A49" s="230"/>
      <c r="G49" s="208"/>
    </row>
    <row r="50" spans="1:7" ht="15">
      <c r="A50" s="231"/>
      <c r="B50" s="232"/>
      <c r="C50" s="232"/>
      <c r="D50" s="232"/>
      <c r="E50" s="232"/>
      <c r="F50" s="232"/>
      <c r="G50" s="208"/>
    </row>
    <row r="51" spans="1:7" ht="15">
      <c r="A51" s="15"/>
      <c r="G51" s="208"/>
    </row>
    <row r="52" spans="1:7" ht="15">
      <c r="A52" s="233"/>
      <c r="G52" s="208"/>
    </row>
    <row r="53" ht="15">
      <c r="A53" s="234"/>
    </row>
    <row r="54" ht="15">
      <c r="A54" s="235"/>
    </row>
    <row r="55" ht="15">
      <c r="A55" s="236"/>
    </row>
    <row r="56" ht="15">
      <c r="A56" s="235"/>
    </row>
    <row r="57" ht="15">
      <c r="A57" s="237"/>
    </row>
    <row r="58" ht="15">
      <c r="A58" s="237"/>
    </row>
  </sheetData>
  <sheetProtection/>
  <mergeCells count="1">
    <mergeCell ref="B5:B6"/>
  </mergeCells>
  <printOptions/>
  <pageMargins left="0.69" right="0.7" top="0.75" bottom="0.75" header="0.3" footer="0.3"/>
  <pageSetup horizontalDpi="600" verticalDpi="600" orientation="portrait" scale="90" r:id="rId4"/>
  <legacyDrawing r:id="rId3"/>
  <oleObjects>
    <oleObject progId="MSPhotoEd.3" shapeId="999124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zoomScale="85" zoomScaleNormal="85" zoomScaleSheetLayoutView="100" zoomScalePageLayoutView="0" workbookViewId="0" topLeftCell="A1">
      <pane xSplit="1" ySplit="9" topLeftCell="B22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P4" sqref="P4"/>
    </sheetView>
  </sheetViews>
  <sheetFormatPr defaultColWidth="9.140625" defaultRowHeight="12.75"/>
  <cols>
    <col min="1" max="1" width="58.7109375" style="126" customWidth="1"/>
    <col min="2" max="2" width="11.421875" style="126" customWidth="1"/>
    <col min="3" max="3" width="13.7109375" style="95" customWidth="1"/>
    <col min="4" max="4" width="2.00390625" style="95" customWidth="1"/>
    <col min="5" max="5" width="13.7109375" style="95" customWidth="1"/>
    <col min="6" max="6" width="2.00390625" style="95" customWidth="1"/>
    <col min="7" max="7" width="11.421875" style="95" customWidth="1"/>
    <col min="8" max="8" width="1.8515625" style="95" customWidth="1"/>
    <col min="9" max="9" width="13.57421875" style="95" customWidth="1"/>
    <col min="10" max="10" width="2.00390625" style="95" customWidth="1"/>
    <col min="11" max="11" width="12.421875" style="95" customWidth="1"/>
    <col min="12" max="12" width="2.00390625" style="95" customWidth="1"/>
    <col min="13" max="13" width="13.00390625" style="95" customWidth="1"/>
    <col min="14" max="14" width="3.00390625" style="124" customWidth="1"/>
    <col min="15" max="15" width="13.7109375" style="125" customWidth="1"/>
    <col min="16" max="16" width="20.140625" style="95" customWidth="1"/>
    <col min="17" max="16384" width="9.140625" style="95" customWidth="1"/>
  </cols>
  <sheetData>
    <row r="1" ht="8.25" customHeight="1"/>
    <row r="2" spans="1:16" ht="15">
      <c r="A2" s="186" t="str">
        <f>SFP!A2</f>
        <v>МЕДИКА АД</v>
      </c>
      <c r="B2" s="88"/>
      <c r="C2" s="88"/>
      <c r="D2" s="88"/>
      <c r="E2" s="88"/>
      <c r="F2" s="88"/>
      <c r="G2" s="88"/>
      <c r="H2" s="93"/>
      <c r="I2" s="88"/>
      <c r="J2" s="93"/>
      <c r="K2" s="93"/>
      <c r="L2" s="93"/>
      <c r="M2" s="93"/>
      <c r="N2" s="94"/>
      <c r="O2" s="94"/>
      <c r="P2" s="89"/>
    </row>
    <row r="3" spans="1:16" ht="25.5" customHeight="1">
      <c r="A3" s="90" t="s">
        <v>75</v>
      </c>
      <c r="B3" s="90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8"/>
      <c r="P3" s="91"/>
    </row>
    <row r="4" spans="1:16" ht="15" customHeight="1">
      <c r="A4" s="42" t="s">
        <v>76</v>
      </c>
      <c r="B4" s="90"/>
      <c r="C4" s="282"/>
      <c r="D4" s="136"/>
      <c r="E4" s="282"/>
      <c r="F4" s="136"/>
      <c r="G4" s="282"/>
      <c r="H4" s="136"/>
      <c r="I4" s="282"/>
      <c r="J4" s="136"/>
      <c r="K4" s="282"/>
      <c r="L4" s="136"/>
      <c r="M4" s="282"/>
      <c r="N4" s="136"/>
      <c r="O4" s="282"/>
      <c r="P4" s="91"/>
    </row>
    <row r="5" spans="1:15" ht="18" customHeight="1">
      <c r="A5" s="90"/>
      <c r="B5" s="90"/>
      <c r="C5" s="289"/>
      <c r="D5" s="137"/>
      <c r="E5" s="282"/>
      <c r="F5" s="137"/>
      <c r="G5" s="282"/>
      <c r="H5" s="136"/>
      <c r="I5" s="282"/>
      <c r="J5" s="136"/>
      <c r="K5" s="289"/>
      <c r="L5" s="137"/>
      <c r="M5" s="282"/>
      <c r="N5" s="136"/>
      <c r="O5" s="282"/>
    </row>
    <row r="6" spans="1:15" ht="16.5" customHeight="1">
      <c r="A6" s="90"/>
      <c r="B6" s="90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44"/>
      <c r="O6" s="98"/>
    </row>
    <row r="7" spans="1:15" s="102" customFormat="1" ht="15" customHeight="1">
      <c r="A7" s="99"/>
      <c r="B7" s="99"/>
      <c r="C7" s="287" t="s">
        <v>58</v>
      </c>
      <c r="D7" s="100"/>
      <c r="E7" s="283" t="s">
        <v>38</v>
      </c>
      <c r="F7" s="100"/>
      <c r="G7" s="283" t="s">
        <v>32</v>
      </c>
      <c r="H7" s="100"/>
      <c r="I7" s="285" t="s">
        <v>33</v>
      </c>
      <c r="J7" s="100"/>
      <c r="K7" s="283" t="s">
        <v>39</v>
      </c>
      <c r="L7" s="100"/>
      <c r="M7" s="283" t="s">
        <v>34</v>
      </c>
      <c r="N7" s="101"/>
      <c r="O7" s="283" t="s">
        <v>35</v>
      </c>
    </row>
    <row r="8" spans="1:15" s="107" customFormat="1" ht="36.75" customHeight="1">
      <c r="A8" s="103"/>
      <c r="B8" s="104" t="s">
        <v>0</v>
      </c>
      <c r="C8" s="288"/>
      <c r="D8" s="105"/>
      <c r="E8" s="284"/>
      <c r="F8" s="105"/>
      <c r="G8" s="284"/>
      <c r="H8" s="105"/>
      <c r="I8" s="286"/>
      <c r="J8" s="105"/>
      <c r="K8" s="284"/>
      <c r="L8" s="105"/>
      <c r="M8" s="284"/>
      <c r="N8" s="106"/>
      <c r="O8" s="284"/>
    </row>
    <row r="9" spans="1:15" s="110" customFormat="1" ht="12.75">
      <c r="A9" s="108"/>
      <c r="B9" s="108"/>
      <c r="C9" s="109" t="s">
        <v>31</v>
      </c>
      <c r="D9" s="109"/>
      <c r="E9" s="109" t="s">
        <v>31</v>
      </c>
      <c r="F9" s="109"/>
      <c r="G9" s="109" t="s">
        <v>31</v>
      </c>
      <c r="H9" s="109"/>
      <c r="I9" s="109" t="s">
        <v>31</v>
      </c>
      <c r="J9" s="109"/>
      <c r="K9" s="109" t="s">
        <v>31</v>
      </c>
      <c r="L9" s="109"/>
      <c r="M9" s="109" t="s">
        <v>31</v>
      </c>
      <c r="N9" s="109"/>
      <c r="O9" s="109" t="s">
        <v>31</v>
      </c>
    </row>
    <row r="10" spans="1:15" s="113" customFormat="1" ht="15">
      <c r="A10" s="111"/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s="116" customFormat="1" ht="15.75" thickBot="1">
      <c r="A11" s="114" t="s">
        <v>80</v>
      </c>
      <c r="B11" s="115"/>
      <c r="C11" s="151">
        <v>10069</v>
      </c>
      <c r="D11" s="149"/>
      <c r="E11" s="151">
        <v>2348</v>
      </c>
      <c r="F11" s="149"/>
      <c r="G11" s="151">
        <v>343</v>
      </c>
      <c r="H11" s="149"/>
      <c r="I11" s="151">
        <v>1367</v>
      </c>
      <c r="J11" s="149"/>
      <c r="K11" s="151">
        <v>5348</v>
      </c>
      <c r="L11" s="149"/>
      <c r="M11" s="151">
        <v>3394</v>
      </c>
      <c r="N11" s="147"/>
      <c r="O11" s="151">
        <v>22869</v>
      </c>
    </row>
    <row r="12" spans="1:15" s="116" customFormat="1" ht="15.75" thickTop="1">
      <c r="A12" s="114"/>
      <c r="B12" s="115"/>
      <c r="C12" s="147"/>
      <c r="D12" s="149"/>
      <c r="E12" s="147"/>
      <c r="F12" s="149"/>
      <c r="G12" s="147"/>
      <c r="H12" s="149"/>
      <c r="I12" s="147"/>
      <c r="J12" s="149"/>
      <c r="K12" s="147"/>
      <c r="L12" s="149"/>
      <c r="M12" s="147"/>
      <c r="N12" s="147"/>
      <c r="O12" s="147"/>
    </row>
    <row r="13" spans="1:15" s="116" customFormat="1" ht="15">
      <c r="A13" s="118" t="s">
        <v>71</v>
      </c>
      <c r="B13" s="119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s="116" customFormat="1" ht="15">
      <c r="A14" s="120" t="s">
        <v>48</v>
      </c>
      <c r="B14" s="119"/>
      <c r="C14" s="146">
        <f>SUM(C15:C16)</f>
        <v>0</v>
      </c>
      <c r="D14" s="147"/>
      <c r="E14" s="146">
        <f>SUM(E15:E16)</f>
        <v>0</v>
      </c>
      <c r="F14" s="147"/>
      <c r="G14" s="146">
        <f>SUM(G15:G16)</f>
        <v>0</v>
      </c>
      <c r="H14" s="147"/>
      <c r="I14" s="146">
        <f>SUM(I15:I16)</f>
        <v>-1069</v>
      </c>
      <c r="J14" s="147"/>
      <c r="K14" s="146">
        <f>SUM(K15:K16)</f>
        <v>264</v>
      </c>
      <c r="L14" s="147"/>
      <c r="M14" s="146">
        <f>SUM(M15:M16)</f>
        <v>0</v>
      </c>
      <c r="N14" s="147"/>
      <c r="O14" s="146">
        <f>SUM(C14,E14,G14,I14,K14,M14)</f>
        <v>-805</v>
      </c>
    </row>
    <row r="15" spans="1:15" s="116" customFormat="1" ht="15">
      <c r="A15" s="117" t="s">
        <v>46</v>
      </c>
      <c r="B15" s="119"/>
      <c r="C15" s="147">
        <v>0</v>
      </c>
      <c r="D15" s="147"/>
      <c r="E15" s="147">
        <v>0</v>
      </c>
      <c r="F15" s="147"/>
      <c r="G15" s="148">
        <v>0</v>
      </c>
      <c r="H15" s="147"/>
      <c r="I15" s="150">
        <v>-805</v>
      </c>
      <c r="J15" s="147"/>
      <c r="K15" s="147">
        <v>0</v>
      </c>
      <c r="L15" s="147"/>
      <c r="M15" s="147">
        <v>0</v>
      </c>
      <c r="N15" s="147"/>
      <c r="O15" s="152">
        <f>SUM(C15,E15,G15,I15,K15,M15)</f>
        <v>-805</v>
      </c>
    </row>
    <row r="16" spans="1:15" s="116" customFormat="1" ht="15">
      <c r="A16" s="138" t="s">
        <v>59</v>
      </c>
      <c r="B16" s="115"/>
      <c r="C16" s="147">
        <v>0</v>
      </c>
      <c r="D16" s="149"/>
      <c r="E16" s="147">
        <v>0</v>
      </c>
      <c r="F16" s="149"/>
      <c r="G16" s="148">
        <v>0</v>
      </c>
      <c r="H16" s="149"/>
      <c r="I16" s="150">
        <v>-264</v>
      </c>
      <c r="J16" s="149"/>
      <c r="K16" s="148">
        <v>264</v>
      </c>
      <c r="L16" s="149"/>
      <c r="M16" s="150">
        <v>0</v>
      </c>
      <c r="N16" s="147"/>
      <c r="O16" s="147">
        <f>SUM(C16,E16,G16,I16,K16,M16)</f>
        <v>0</v>
      </c>
    </row>
    <row r="17" spans="1:15" s="116" customFormat="1" ht="15">
      <c r="A17" s="44"/>
      <c r="B17" s="115"/>
      <c r="C17" s="147"/>
      <c r="D17" s="149"/>
      <c r="E17" s="147"/>
      <c r="F17" s="149"/>
      <c r="G17" s="147"/>
      <c r="H17" s="149"/>
      <c r="I17" s="150"/>
      <c r="J17" s="149"/>
      <c r="K17" s="147"/>
      <c r="L17" s="149"/>
      <c r="M17" s="147"/>
      <c r="N17" s="147"/>
      <c r="O17" s="147"/>
    </row>
    <row r="18" spans="1:15" s="116" customFormat="1" ht="15">
      <c r="A18" s="44" t="s">
        <v>49</v>
      </c>
      <c r="B18" s="115"/>
      <c r="C18" s="147">
        <v>0</v>
      </c>
      <c r="D18" s="149"/>
      <c r="E18" s="147">
        <v>0</v>
      </c>
      <c r="F18" s="149"/>
      <c r="G18" s="150">
        <v>0</v>
      </c>
      <c r="H18" s="149"/>
      <c r="I18" s="150">
        <f>2053+1</f>
        <v>2054</v>
      </c>
      <c r="J18" s="149"/>
      <c r="K18" s="147">
        <v>0</v>
      </c>
      <c r="L18" s="149"/>
      <c r="M18" s="150">
        <v>0</v>
      </c>
      <c r="N18" s="147"/>
      <c r="O18" s="147">
        <f>SUM(C18,E18,G18,I18,K18,M18)</f>
        <v>2054</v>
      </c>
    </row>
    <row r="19" spans="1:15" s="116" customFormat="1" ht="9.75" customHeight="1">
      <c r="A19" s="44"/>
      <c r="B19" s="115"/>
      <c r="C19" s="147"/>
      <c r="D19" s="149"/>
      <c r="E19" s="147"/>
      <c r="F19" s="149"/>
      <c r="G19" s="147"/>
      <c r="H19" s="149"/>
      <c r="I19" s="150"/>
      <c r="J19" s="149"/>
      <c r="K19" s="147"/>
      <c r="L19" s="149"/>
      <c r="M19" s="147"/>
      <c r="N19" s="147"/>
      <c r="O19" s="147"/>
    </row>
    <row r="20" spans="1:15" s="116" customFormat="1" ht="15">
      <c r="A20" s="138" t="s">
        <v>63</v>
      </c>
      <c r="B20" s="115"/>
      <c r="C20" s="147">
        <v>0</v>
      </c>
      <c r="D20" s="149"/>
      <c r="E20" s="147">
        <v>0</v>
      </c>
      <c r="F20" s="149"/>
      <c r="G20" s="150">
        <v>0</v>
      </c>
      <c r="H20" s="149"/>
      <c r="I20" s="150">
        <v>463</v>
      </c>
      <c r="J20" s="149"/>
      <c r="K20" s="147">
        <v>0</v>
      </c>
      <c r="L20" s="149"/>
      <c r="M20" s="150">
        <v>-463</v>
      </c>
      <c r="N20" s="147"/>
      <c r="O20" s="147">
        <f>SUM(C20,E20,G20,I20,K20,M20)</f>
        <v>0</v>
      </c>
    </row>
    <row r="21" spans="1:15" s="116" customFormat="1" ht="15.75" thickBot="1">
      <c r="A21" s="114" t="s">
        <v>72</v>
      </c>
      <c r="B21" s="115"/>
      <c r="C21" s="151">
        <f>SUM(C11,C13,C14,C18:C20)</f>
        <v>10069</v>
      </c>
      <c r="D21" s="149"/>
      <c r="E21" s="151">
        <f>SUM(E11,E13,E14,E18:E20)</f>
        <v>2348</v>
      </c>
      <c r="F21" s="149"/>
      <c r="G21" s="151">
        <f>SUM(G11,G13,G14,G18:G20)</f>
        <v>343</v>
      </c>
      <c r="H21" s="149"/>
      <c r="I21" s="151">
        <f>SUM(I11,I13,I14,I18:I20)</f>
        <v>2815</v>
      </c>
      <c r="J21" s="149"/>
      <c r="K21" s="151">
        <f>SUM(K11,K13,K14,K18:K20)</f>
        <v>5612</v>
      </c>
      <c r="L21" s="149"/>
      <c r="M21" s="151">
        <f>SUM(M11,M13,M14,M18:M20)</f>
        <v>2931</v>
      </c>
      <c r="N21" s="147"/>
      <c r="O21" s="151">
        <f>SUM(O11,O13,O14,O18:O20)</f>
        <v>24118</v>
      </c>
    </row>
    <row r="22" spans="1:15" s="116" customFormat="1" ht="16.5" customHeight="1" thickTop="1">
      <c r="A22" s="44"/>
      <c r="B22" s="115"/>
      <c r="C22" s="147"/>
      <c r="D22" s="149"/>
      <c r="E22" s="147"/>
      <c r="F22" s="149"/>
      <c r="G22" s="147"/>
      <c r="H22" s="149"/>
      <c r="I22" s="147"/>
      <c r="J22" s="149"/>
      <c r="K22" s="147"/>
      <c r="L22" s="149"/>
      <c r="M22" s="147"/>
      <c r="N22" s="147"/>
      <c r="O22" s="152"/>
    </row>
    <row r="23" spans="1:15" s="116" customFormat="1" ht="15">
      <c r="A23" s="118" t="s">
        <v>81</v>
      </c>
      <c r="B23" s="119"/>
      <c r="C23" s="146"/>
      <c r="D23" s="147"/>
      <c r="E23" s="146"/>
      <c r="F23" s="147"/>
      <c r="G23" s="146"/>
      <c r="H23" s="147"/>
      <c r="I23" s="146"/>
      <c r="J23" s="147"/>
      <c r="K23" s="146"/>
      <c r="L23" s="147"/>
      <c r="M23" s="146"/>
      <c r="N23" s="147"/>
      <c r="O23" s="146"/>
    </row>
    <row r="24" spans="1:15" s="116" customFormat="1" ht="15">
      <c r="A24" s="120" t="s">
        <v>48</v>
      </c>
      <c r="B24" s="119"/>
      <c r="C24" s="146">
        <f>SUM(C25:C26)</f>
        <v>0</v>
      </c>
      <c r="D24" s="147"/>
      <c r="E24" s="146">
        <f>SUM(E25:E26)</f>
        <v>0</v>
      </c>
      <c r="F24" s="147"/>
      <c r="G24" s="146">
        <f>SUM(G25:G26)</f>
        <v>0</v>
      </c>
      <c r="H24" s="147"/>
      <c r="I24" s="146">
        <f>SUM(I25:I27)</f>
        <v>-2054</v>
      </c>
      <c r="J24" s="147"/>
      <c r="K24" s="146">
        <f>SUM(K25:K26)</f>
        <v>523</v>
      </c>
      <c r="L24" s="147"/>
      <c r="M24" s="146">
        <f>SUM(M25:M26)</f>
        <v>0</v>
      </c>
      <c r="N24" s="147"/>
      <c r="O24" s="146">
        <f>SUM(C24,E24,G24,I24,K24,M24)</f>
        <v>-1531</v>
      </c>
    </row>
    <row r="25" spans="1:15" s="116" customFormat="1" ht="15">
      <c r="A25" s="117" t="s">
        <v>46</v>
      </c>
      <c r="B25" s="119"/>
      <c r="C25" s="147">
        <v>0</v>
      </c>
      <c r="D25" s="147"/>
      <c r="E25" s="147">
        <v>0</v>
      </c>
      <c r="F25" s="147"/>
      <c r="G25" s="147">
        <v>0</v>
      </c>
      <c r="H25" s="147"/>
      <c r="I25" s="150">
        <v>-1510</v>
      </c>
      <c r="J25" s="150"/>
      <c r="K25" s="150">
        <v>0</v>
      </c>
      <c r="L25" s="150"/>
      <c r="M25" s="150">
        <v>0</v>
      </c>
      <c r="N25" s="147"/>
      <c r="O25" s="147">
        <f>SUM(C25,E25,G25,I25,K25,M25)</f>
        <v>-1510</v>
      </c>
    </row>
    <row r="26" spans="1:15" s="116" customFormat="1" ht="15">
      <c r="A26" s="138" t="s">
        <v>59</v>
      </c>
      <c r="B26" s="115"/>
      <c r="C26" s="147">
        <v>0</v>
      </c>
      <c r="D26" s="149"/>
      <c r="E26" s="147">
        <v>0</v>
      </c>
      <c r="F26" s="149"/>
      <c r="G26" s="147">
        <v>0</v>
      </c>
      <c r="H26" s="149"/>
      <c r="I26" s="150">
        <v>-523</v>
      </c>
      <c r="J26" s="150"/>
      <c r="K26" s="150">
        <v>523</v>
      </c>
      <c r="L26" s="150"/>
      <c r="M26" s="150">
        <v>0</v>
      </c>
      <c r="N26" s="147"/>
      <c r="O26" s="147">
        <f>SUM(C26,E26,G26,I26,K26,M26)</f>
        <v>0</v>
      </c>
    </row>
    <row r="27" spans="1:15" s="116" customFormat="1" ht="15">
      <c r="A27" s="138" t="s">
        <v>112</v>
      </c>
      <c r="B27" s="115"/>
      <c r="C27" s="147">
        <v>0</v>
      </c>
      <c r="D27" s="149"/>
      <c r="E27" s="147">
        <v>0</v>
      </c>
      <c r="F27" s="149"/>
      <c r="G27" s="147">
        <v>0</v>
      </c>
      <c r="H27" s="149"/>
      <c r="I27" s="150">
        <v>-21</v>
      </c>
      <c r="J27" s="150"/>
      <c r="K27" s="150">
        <v>0</v>
      </c>
      <c r="L27" s="150"/>
      <c r="M27" s="150">
        <v>0</v>
      </c>
      <c r="N27" s="147"/>
      <c r="O27" s="147">
        <f>SUM(C27,E27,G27,I27,K27,M27)</f>
        <v>-21</v>
      </c>
    </row>
    <row r="28" spans="1:15" s="116" customFormat="1" ht="9.75" customHeight="1">
      <c r="A28" s="44"/>
      <c r="B28" s="115"/>
      <c r="C28" s="147"/>
      <c r="D28" s="149"/>
      <c r="E28" s="147"/>
      <c r="F28" s="149"/>
      <c r="G28" s="147"/>
      <c r="H28" s="149"/>
      <c r="I28" s="150"/>
      <c r="J28" s="150"/>
      <c r="K28" s="150"/>
      <c r="L28" s="150"/>
      <c r="M28" s="150"/>
      <c r="N28" s="147"/>
      <c r="O28" s="147"/>
    </row>
    <row r="29" spans="1:15" s="116" customFormat="1" ht="15">
      <c r="A29" s="44" t="s">
        <v>49</v>
      </c>
      <c r="B29" s="115"/>
      <c r="C29" s="147">
        <v>0</v>
      </c>
      <c r="D29" s="149"/>
      <c r="E29" s="147">
        <v>0</v>
      </c>
      <c r="F29" s="149"/>
      <c r="G29" s="147">
        <v>0</v>
      </c>
      <c r="H29" s="149"/>
      <c r="I29" s="150">
        <v>1808</v>
      </c>
      <c r="J29" s="150"/>
      <c r="K29" s="150">
        <v>0</v>
      </c>
      <c r="L29" s="150"/>
      <c r="M29" s="150">
        <v>0</v>
      </c>
      <c r="N29" s="147"/>
      <c r="O29" s="147">
        <f>SUM(C29,E29,G29,I29,K29,M29)</f>
        <v>1808</v>
      </c>
    </row>
    <row r="30" spans="1:15" s="116" customFormat="1" ht="9.75" customHeight="1">
      <c r="A30" s="44"/>
      <c r="B30" s="115"/>
      <c r="C30" s="147"/>
      <c r="D30" s="149"/>
      <c r="E30" s="147"/>
      <c r="F30" s="149"/>
      <c r="G30" s="147"/>
      <c r="H30" s="149"/>
      <c r="I30" s="150"/>
      <c r="J30" s="150"/>
      <c r="K30" s="150"/>
      <c r="L30" s="150"/>
      <c r="M30" s="150"/>
      <c r="N30" s="147"/>
      <c r="O30" s="147"/>
    </row>
    <row r="31" spans="1:15" s="116" customFormat="1" ht="15">
      <c r="A31" s="138" t="s">
        <v>63</v>
      </c>
      <c r="B31" s="115"/>
      <c r="C31" s="147">
        <v>0</v>
      </c>
      <c r="D31" s="149"/>
      <c r="E31" s="147">
        <v>0</v>
      </c>
      <c r="F31" s="149"/>
      <c r="G31" s="147">
        <v>0</v>
      </c>
      <c r="H31" s="149"/>
      <c r="I31" s="150">
        <v>5</v>
      </c>
      <c r="J31" s="150"/>
      <c r="K31" s="150">
        <v>0</v>
      </c>
      <c r="L31" s="150"/>
      <c r="M31" s="150">
        <v>-5</v>
      </c>
      <c r="N31" s="147"/>
      <c r="O31" s="147">
        <f>SUM(C31,E31,G31,I31,K31,M31)</f>
        <v>0</v>
      </c>
    </row>
    <row r="32" spans="1:15" s="116" customFormat="1" ht="15.75" thickBot="1">
      <c r="A32" s="114" t="s">
        <v>82</v>
      </c>
      <c r="B32" s="115">
        <v>17</v>
      </c>
      <c r="C32" s="151">
        <f>SUM(C21,C24,C29:C29)</f>
        <v>10069</v>
      </c>
      <c r="D32" s="149"/>
      <c r="E32" s="151">
        <f>SUM(E21,E24,E29:E29)</f>
        <v>2348</v>
      </c>
      <c r="F32" s="149"/>
      <c r="G32" s="151">
        <f>SUM(G21,G24,G29:G29)</f>
        <v>343</v>
      </c>
      <c r="H32" s="149"/>
      <c r="I32" s="151">
        <f>SUM(I21,I24,I29,I31)</f>
        <v>2574</v>
      </c>
      <c r="J32" s="149"/>
      <c r="K32" s="151">
        <f>SUM(K21,K24,K29,K31)</f>
        <v>6135</v>
      </c>
      <c r="L32" s="149"/>
      <c r="M32" s="151">
        <f>SUM(M21,M24,M29,M31)</f>
        <v>2926</v>
      </c>
      <c r="N32" s="147"/>
      <c r="O32" s="151">
        <f>SUM(C32,E32,G32,I32,K32,M32)</f>
        <v>24395</v>
      </c>
    </row>
    <row r="33" spans="1:15" s="116" customFormat="1" ht="15.75" thickTop="1">
      <c r="A33" s="114"/>
      <c r="B33" s="115"/>
      <c r="C33" s="147"/>
      <c r="D33" s="149"/>
      <c r="E33" s="147"/>
      <c r="F33" s="149"/>
      <c r="G33" s="147"/>
      <c r="H33" s="149"/>
      <c r="I33" s="147"/>
      <c r="J33" s="149"/>
      <c r="K33" s="147"/>
      <c r="L33" s="149"/>
      <c r="M33" s="147"/>
      <c r="N33" s="147"/>
      <c r="O33" s="147">
        <f>O32-SFP!D29</f>
        <v>0</v>
      </c>
    </row>
    <row r="34" spans="1:15" s="116" customFormat="1" ht="15">
      <c r="A34" s="114"/>
      <c r="B34" s="115"/>
      <c r="C34" s="147"/>
      <c r="D34" s="149"/>
      <c r="E34" s="147"/>
      <c r="F34" s="149"/>
      <c r="G34" s="147"/>
      <c r="H34" s="149"/>
      <c r="I34" s="147"/>
      <c r="J34" s="149"/>
      <c r="K34" s="147"/>
      <c r="L34" s="149"/>
      <c r="M34" s="147"/>
      <c r="N34" s="147"/>
      <c r="O34" s="147"/>
    </row>
    <row r="35" spans="1:15" s="116" customFormat="1" ht="15">
      <c r="A35" s="114"/>
      <c r="B35" s="115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</row>
    <row r="36" spans="1:15" s="116" customFormat="1" ht="15">
      <c r="A36" s="114"/>
      <c r="B36" s="115"/>
      <c r="C36" s="147"/>
      <c r="D36" s="149"/>
      <c r="E36" s="147"/>
      <c r="F36" s="149"/>
      <c r="G36" s="147"/>
      <c r="H36" s="149"/>
      <c r="I36" s="147"/>
      <c r="J36" s="149"/>
      <c r="K36" s="147"/>
      <c r="L36" s="149"/>
      <c r="M36" s="147"/>
      <c r="N36" s="147"/>
      <c r="O36" s="147"/>
    </row>
    <row r="37" spans="1:15" s="116" customFormat="1" ht="15">
      <c r="A37" s="114"/>
      <c r="B37" s="115"/>
      <c r="C37" s="147"/>
      <c r="D37" s="149"/>
      <c r="E37" s="147"/>
      <c r="F37" s="149"/>
      <c r="G37" s="147"/>
      <c r="H37" s="149"/>
      <c r="I37" s="147"/>
      <c r="J37" s="149"/>
      <c r="K37" s="147"/>
      <c r="L37" s="149"/>
      <c r="M37" s="147"/>
      <c r="N37" s="147"/>
      <c r="O37" s="147"/>
    </row>
    <row r="38" spans="1:15" s="122" customFormat="1" ht="15">
      <c r="A38" s="271" t="str">
        <f>SFP!A51</f>
        <v>Приложенията на страници от 5 до 43 са неразделна част от финансовия отчет.</v>
      </c>
      <c r="B38" s="121"/>
      <c r="C38" s="153"/>
      <c r="D38" s="153"/>
      <c r="E38" s="153"/>
      <c r="F38" s="153"/>
      <c r="G38" s="154"/>
      <c r="H38" s="155"/>
      <c r="I38" s="154"/>
      <c r="J38" s="156"/>
      <c r="K38" s="156"/>
      <c r="L38" s="156"/>
      <c r="M38" s="156"/>
      <c r="N38" s="156"/>
      <c r="O38" s="157"/>
    </row>
    <row r="39" spans="1:15" s="122" customFormat="1" ht="15">
      <c r="A39" s="163"/>
      <c r="B39" s="175"/>
      <c r="C39" s="154"/>
      <c r="D39" s="154"/>
      <c r="E39" s="154"/>
      <c r="F39" s="154"/>
      <c r="G39" s="154"/>
      <c r="H39" s="155"/>
      <c r="I39" s="154"/>
      <c r="J39" s="156"/>
      <c r="K39" s="156"/>
      <c r="L39" s="156"/>
      <c r="M39" s="156"/>
      <c r="N39" s="156"/>
      <c r="O39" s="157"/>
    </row>
    <row r="40" spans="1:15" s="123" customFormat="1" ht="15">
      <c r="A40" s="169"/>
      <c r="B40" s="92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49"/>
      <c r="O40" s="147"/>
    </row>
    <row r="41" spans="1:15" s="123" customFormat="1" ht="15">
      <c r="A41" s="170"/>
      <c r="B41" s="12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49"/>
      <c r="O41" s="147"/>
    </row>
    <row r="42" spans="1:15" ht="15">
      <c r="A42" s="171" t="s">
        <v>62</v>
      </c>
      <c r="B42" s="12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60"/>
    </row>
    <row r="43" spans="1:15" ht="15">
      <c r="A43" s="172" t="s">
        <v>52</v>
      </c>
      <c r="B43" s="12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160"/>
    </row>
    <row r="44" spans="1:15" ht="15">
      <c r="A44" s="173"/>
      <c r="B44" s="12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9"/>
      <c r="O44" s="160"/>
    </row>
    <row r="45" spans="1:15" ht="15">
      <c r="A45" s="173"/>
      <c r="B45" s="12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9"/>
      <c r="O45" s="160"/>
    </row>
    <row r="46" spans="1:15" ht="15">
      <c r="A46" s="174" t="str">
        <f>'[1]SCFs'!A63</f>
        <v>Финансов директор: </v>
      </c>
      <c r="B46" s="12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9"/>
      <c r="O46" s="160"/>
    </row>
    <row r="47" spans="1:15" ht="15">
      <c r="A47" s="172" t="s">
        <v>51</v>
      </c>
      <c r="B47" s="12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9"/>
      <c r="O47" s="160"/>
    </row>
    <row r="48" spans="1:2" ht="15">
      <c r="A48" s="173"/>
      <c r="B48" s="12"/>
    </row>
    <row r="49" spans="1:2" ht="15">
      <c r="A49" s="173"/>
      <c r="B49" s="12"/>
    </row>
    <row r="50" spans="1:2" ht="15">
      <c r="A50" s="174" t="s">
        <v>36</v>
      </c>
      <c r="B50" s="92"/>
    </row>
    <row r="51" spans="1:2" ht="15">
      <c r="A51" s="174" t="s">
        <v>50</v>
      </c>
      <c r="B51" s="92"/>
    </row>
    <row r="52" spans="1:2" ht="15">
      <c r="A52" s="161"/>
      <c r="B52" s="127"/>
    </row>
    <row r="53" spans="1:2" ht="15">
      <c r="A53" s="162"/>
      <c r="B53" s="128"/>
    </row>
    <row r="54" spans="1:2" ht="15">
      <c r="A54" s="129"/>
      <c r="B54" s="129"/>
    </row>
    <row r="63" spans="1:2" ht="15">
      <c r="A63" s="130"/>
      <c r="B63" s="130"/>
    </row>
  </sheetData>
  <sheetProtection/>
  <mergeCells count="14">
    <mergeCell ref="C7:C8"/>
    <mergeCell ref="C4:C5"/>
    <mergeCell ref="E4:E5"/>
    <mergeCell ref="K4:K5"/>
    <mergeCell ref="E7:E8"/>
    <mergeCell ref="G4:G5"/>
    <mergeCell ref="G7:G8"/>
    <mergeCell ref="M4:M5"/>
    <mergeCell ref="K7:K8"/>
    <mergeCell ref="I4:I5"/>
    <mergeCell ref="O7:O8"/>
    <mergeCell ref="M7:M8"/>
    <mergeCell ref="O4:O5"/>
    <mergeCell ref="I7:I8"/>
  </mergeCells>
  <printOptions/>
  <pageMargins left="0.7480314960629921" right="0.31496062992125984" top="0.3937007874015748" bottom="0.17" header="0.5511811023622047" footer="0.41"/>
  <pageSetup firstPageNumber="4" useFirstPageNumber="1" fitToHeight="1" fitToWidth="1" horizontalDpi="600" verticalDpi="600" orientation="landscape" paperSize="9" scale="71" r:id="rId3"/>
  <headerFooter alignWithMargins="0">
    <oddFooter>&amp;R&amp;P</oddFooter>
  </headerFooter>
  <legacyDrawing r:id="rId2"/>
  <oleObjects>
    <oleObject progId="MSPhotoEd.3" shapeId="6050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zornica</cp:lastModifiedBy>
  <cp:lastPrinted>2013-03-27T13:48:34Z</cp:lastPrinted>
  <dcterms:created xsi:type="dcterms:W3CDTF">2003-02-07T14:36:34Z</dcterms:created>
  <dcterms:modified xsi:type="dcterms:W3CDTF">2013-04-02T12:57:48Z</dcterms:modified>
  <cp:category/>
  <cp:version/>
  <cp:contentType/>
  <cp:contentStatus/>
</cp:coreProperties>
</file>